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eams Tutes\Final -Tutes\SL\TAX\Set 05\"/>
    </mc:Choice>
  </mc:AlternateContent>
  <bookViews>
    <workbookView xWindow="0" yWindow="0" windowWidth="23040" windowHeight="8970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0" i="2" l="1"/>
  <c r="D86" i="2"/>
  <c r="D6" i="2" s="1"/>
  <c r="C58" i="2"/>
  <c r="D68" i="2"/>
  <c r="D67" i="2"/>
  <c r="D66" i="2"/>
  <c r="D65" i="2"/>
  <c r="D21" i="2"/>
  <c r="C15" i="2"/>
  <c r="D15" i="2" s="1"/>
  <c r="D35" i="1"/>
  <c r="D9" i="1"/>
  <c r="B8" i="1"/>
  <c r="D8" i="1" s="1"/>
  <c r="B7" i="1"/>
  <c r="B10" i="1" s="1"/>
  <c r="B15" i="1" s="1"/>
  <c r="D6" i="1"/>
  <c r="D12" i="1"/>
  <c r="D34" i="1" s="1"/>
  <c r="D14" i="1"/>
  <c r="C17" i="2" l="1"/>
  <c r="D17" i="2"/>
  <c r="D70" i="2"/>
  <c r="D57" i="2" s="1"/>
  <c r="D58" i="2" s="1"/>
  <c r="C59" i="2" s="1"/>
  <c r="D4" i="2" s="1"/>
  <c r="B46" i="1"/>
  <c r="B30" i="1" s="1"/>
  <c r="D30" i="1" s="1"/>
  <c r="B45" i="1"/>
  <c r="B25" i="1" s="1"/>
  <c r="B27" i="1" s="1"/>
  <c r="D27" i="1" s="1"/>
  <c r="D7" i="1"/>
  <c r="D16" i="1" s="1"/>
  <c r="C16" i="2" l="1"/>
  <c r="D16" i="2" s="1"/>
  <c r="D18" i="2"/>
  <c r="D23" i="2" s="1"/>
  <c r="D8" i="2"/>
  <c r="D12" i="2" s="1"/>
  <c r="D31" i="1"/>
  <c r="D36" i="1" s="1"/>
</calcChain>
</file>

<file path=xl/sharedStrings.xml><?xml version="1.0" encoding="utf-8"?>
<sst xmlns="http://schemas.openxmlformats.org/spreadsheetml/2006/main" count="110" uniqueCount="101">
  <si>
    <t>Wooden Works (Pvt) Ltd</t>
  </si>
  <si>
    <t>VAT Computation for the quarter ended 31st March 2021</t>
  </si>
  <si>
    <t>Rs. '000</t>
  </si>
  <si>
    <t>OUTPUT VAT</t>
  </si>
  <si>
    <t>Value of supply</t>
  </si>
  <si>
    <t>Rate</t>
  </si>
  <si>
    <t>VAT amount</t>
  </si>
  <si>
    <t>Liable supplies</t>
  </si>
  <si>
    <t>Local sales - VAT registered</t>
  </si>
  <si>
    <t>Local sales - not VAT registered</t>
  </si>
  <si>
    <t>Sale of old machine</t>
  </si>
  <si>
    <t>Rent</t>
  </si>
  <si>
    <t>Suspended supplies</t>
  </si>
  <si>
    <t>Indirect exports</t>
  </si>
  <si>
    <t>Zero rated supplies</t>
  </si>
  <si>
    <t>Direct exports</t>
  </si>
  <si>
    <t>Total supplies</t>
  </si>
  <si>
    <t>Total OUTPUT VAT</t>
  </si>
  <si>
    <t>INPUT VAT</t>
  </si>
  <si>
    <t>Disallowed input VAT</t>
  </si>
  <si>
    <t>For private use</t>
  </si>
  <si>
    <t>suspended purchases</t>
  </si>
  <si>
    <t>Input VAT deductible upto 100% of output VAT</t>
  </si>
  <si>
    <t>Relating to liable supplies</t>
  </si>
  <si>
    <t>Input VAT b/f</t>
  </si>
  <si>
    <t>Input VAT deductible without restriction</t>
  </si>
  <si>
    <t>Relating to suspended and zero rated supplies</t>
  </si>
  <si>
    <t>VAT payable</t>
  </si>
  <si>
    <t>Less : Tax credits</t>
  </si>
  <si>
    <t>SVAT credit vouchers</t>
  </si>
  <si>
    <t>Monthly payments</t>
  </si>
  <si>
    <t>Balance VAT payable</t>
  </si>
  <si>
    <t>Note : INPUT VAT ALLOCATION</t>
  </si>
  <si>
    <t>Common input VAT</t>
  </si>
  <si>
    <t>On local purchases</t>
  </si>
  <si>
    <t>On liable supplies</t>
  </si>
  <si>
    <t>On suspended supplies and zero rated supplies</t>
  </si>
  <si>
    <t>ETD PLC</t>
  </si>
  <si>
    <t>Income Tax computation for the Year of Assessment 2021/22</t>
  </si>
  <si>
    <t>BUSINESS INCOME</t>
  </si>
  <si>
    <t>Note 1</t>
  </si>
  <si>
    <t>INVESTMENT INCOME</t>
  </si>
  <si>
    <t>Note 2</t>
  </si>
  <si>
    <t>ASSESSABLE INCOME</t>
  </si>
  <si>
    <t>Less: Qualifying payments</t>
  </si>
  <si>
    <t>Donation made to approved charity</t>
  </si>
  <si>
    <t>(lower of 1/5 of taxable income or Rs. 500,000)</t>
  </si>
  <si>
    <t>TAXABLE INCOME</t>
  </si>
  <si>
    <t>Income Tax liability</t>
  </si>
  <si>
    <t>Dividend Income</t>
  </si>
  <si>
    <t>@ 14%</t>
  </si>
  <si>
    <t>Business income</t>
  </si>
  <si>
    <t>@ 24%</t>
  </si>
  <si>
    <t>Investment income</t>
  </si>
  <si>
    <t>Total tax liability</t>
  </si>
  <si>
    <t>Less: Tax credits</t>
  </si>
  <si>
    <t>Self assessment payments</t>
  </si>
  <si>
    <t>Balance Tax payable</t>
  </si>
  <si>
    <t>Note 1 : BUSINESS INCOME</t>
  </si>
  <si>
    <t>(+)</t>
  </si>
  <si>
    <t>(-)</t>
  </si>
  <si>
    <t>Profit before income tax</t>
  </si>
  <si>
    <t>Considered as Investment income</t>
  </si>
  <si>
    <t>Royalty Income</t>
  </si>
  <si>
    <t>Interest income on fixed deposits</t>
  </si>
  <si>
    <t>Interest on debt securities</t>
  </si>
  <si>
    <t>Impairment of related party receivables</t>
  </si>
  <si>
    <t>Reversal of provision for slow moving stock</t>
  </si>
  <si>
    <t>Service fee payable write back - taxable</t>
  </si>
  <si>
    <t>Write back temorary loan - gain on realisation of liability taxable</t>
  </si>
  <si>
    <t>Amortisation of license fee - License not used in the production of income</t>
  </si>
  <si>
    <t>Provision for Gratuity</t>
  </si>
  <si>
    <t xml:space="preserve">Donations </t>
  </si>
  <si>
    <t>Entertainment expenses</t>
  </si>
  <si>
    <t>Depreciation</t>
  </si>
  <si>
    <t>Fall in value of investment properties</t>
  </si>
  <si>
    <t>Royalty expense - assumed WHT has been deducted.</t>
  </si>
  <si>
    <t>Amortisation of intangible assets</t>
  </si>
  <si>
    <t>Provision for debtors</t>
  </si>
  <si>
    <t>Joint venture - not commenced business. Foreign travel not incurred in the production of income</t>
  </si>
  <si>
    <t>Research and development - not incurred in the production of income as the business of fashion and footwear has not commenced.</t>
  </si>
  <si>
    <t>Warranty provision</t>
  </si>
  <si>
    <t>Warraty claimed</t>
  </si>
  <si>
    <t>Interest on loan used for investment activity</t>
  </si>
  <si>
    <t>Bank Interest - funds used in the business</t>
  </si>
  <si>
    <t>Capital Allowances</t>
  </si>
  <si>
    <t>Note 1.1</t>
  </si>
  <si>
    <t>ASSESSABLE INCOME FROM BUSINESS</t>
  </si>
  <si>
    <t>Note 1.1. Capital Allowances</t>
  </si>
  <si>
    <t>No. of years</t>
  </si>
  <si>
    <t>Cost</t>
  </si>
  <si>
    <t>Capital Allowance</t>
  </si>
  <si>
    <t>Buildings</t>
  </si>
  <si>
    <t>Generators</t>
  </si>
  <si>
    <t>Lorries - goods vehicle</t>
  </si>
  <si>
    <t>Software</t>
  </si>
  <si>
    <t>Previous year capital allowances</t>
  </si>
  <si>
    <t>Total</t>
  </si>
  <si>
    <t>Note 2 : INVESTMENT INCOME</t>
  </si>
  <si>
    <t>(dedutible based on cap in sec. 18)</t>
  </si>
  <si>
    <t>ASSESSABLE INCOME FROM INVESTMENT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</si>
</sst>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2"/>
      <color theme="1"/>
      <name val="Trebuchet MS"/>
      <family val="2"/>
    </font>
    <font>
      <sz val="12"/>
      <color theme="1"/>
      <name val="Trebuchet MS"/>
      <family val="2"/>
    </font>
    <font>
      <b/>
      <sz val="12"/>
      <color theme="1"/>
      <name val="Trebuchet MS"/>
      <family val="2"/>
    </font>
    <font>
      <i/>
      <sz val="12"/>
      <color theme="1"/>
      <name val="Trebuchet MS"/>
      <family val="2"/>
    </font>
    <font>
      <i/>
      <u/>
      <sz val="12"/>
      <color theme="1"/>
      <name val="Trebuchet MS"/>
      <family val="2"/>
    </font>
    <font>
      <u/>
      <sz val="12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164" fontId="0" fillId="0" borderId="0" xfId="1" applyNumberFormat="1" applyFont="1"/>
    <xf numFmtId="9" fontId="0" fillId="0" borderId="0" xfId="0" applyNumberFormat="1"/>
    <xf numFmtId="0" fontId="4" fillId="0" borderId="0" xfId="0" applyFont="1"/>
    <xf numFmtId="0" fontId="5" fillId="0" borderId="0" xfId="0" applyFont="1"/>
    <xf numFmtId="164" fontId="2" fillId="0" borderId="0" xfId="1" applyNumberFormat="1" applyFont="1"/>
    <xf numFmtId="164" fontId="2" fillId="0" borderId="1" xfId="1" applyNumberFormat="1" applyFont="1" applyBorder="1"/>
    <xf numFmtId="0" fontId="2" fillId="0" borderId="0" xfId="0" applyFont="1"/>
    <xf numFmtId="0" fontId="0" fillId="0" borderId="0" xfId="0" applyAlignment="1">
      <alignment wrapText="1"/>
    </xf>
    <xf numFmtId="164" fontId="0" fillId="0" borderId="0" xfId="1" applyNumberFormat="1" applyFont="1" applyFill="1"/>
    <xf numFmtId="164" fontId="2" fillId="0" borderId="2" xfId="1" applyNumberFormat="1" applyFont="1" applyBorder="1"/>
    <xf numFmtId="164" fontId="2" fillId="0" borderId="0" xfId="1" applyNumberFormat="1" applyFont="1" applyAlignment="1">
      <alignment horizontal="center"/>
    </xf>
    <xf numFmtId="0" fontId="0" fillId="0" borderId="0" xfId="0" quotePrefix="1"/>
    <xf numFmtId="164" fontId="2" fillId="0" borderId="3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609599</xdr:colOff>
      <xdr:row>16</xdr:row>
      <xdr:rowOff>80596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96799" cy="373819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581024</xdr:colOff>
      <xdr:row>16</xdr:row>
      <xdr:rowOff>61546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96799" cy="373819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workbookViewId="0">
      <selection activeCell="B18" sqref="B18"/>
    </sheetView>
  </sheetViews>
  <sheetFormatPr defaultRowHeight="18" x14ac:dyDescent="0.35"/>
  <cols>
    <col min="1" max="1" width="22.375" customWidth="1"/>
    <col min="2" max="2" width="21.375" style="2" customWidth="1"/>
    <col min="3" max="3" width="9.875" customWidth="1"/>
    <col min="4" max="4" width="21.375" style="2" customWidth="1"/>
  </cols>
  <sheetData>
    <row r="1" spans="1:4" x14ac:dyDescent="0.35">
      <c r="A1" t="s">
        <v>0</v>
      </c>
    </row>
    <row r="2" spans="1:4" x14ac:dyDescent="0.35">
      <c r="A2" t="s">
        <v>1</v>
      </c>
    </row>
    <row r="3" spans="1:4" x14ac:dyDescent="0.35">
      <c r="D3" s="2" t="s">
        <v>2</v>
      </c>
    </row>
    <row r="4" spans="1:4" x14ac:dyDescent="0.35">
      <c r="A4" t="s">
        <v>3</v>
      </c>
      <c r="B4" s="2" t="s">
        <v>4</v>
      </c>
      <c r="C4" t="s">
        <v>5</v>
      </c>
      <c r="D4" s="2" t="s">
        <v>6</v>
      </c>
    </row>
    <row r="5" spans="1:4" x14ac:dyDescent="0.35">
      <c r="A5" s="1" t="s">
        <v>7</v>
      </c>
    </row>
    <row r="6" spans="1:4" x14ac:dyDescent="0.35">
      <c r="A6" t="s">
        <v>8</v>
      </c>
      <c r="B6" s="2">
        <v>87500</v>
      </c>
      <c r="C6" s="3">
        <v>0.08</v>
      </c>
      <c r="D6" s="2">
        <f>B6*C6</f>
        <v>7000</v>
      </c>
    </row>
    <row r="7" spans="1:4" x14ac:dyDescent="0.35">
      <c r="A7" t="s">
        <v>9</v>
      </c>
      <c r="B7" s="2">
        <f>2376/108*100</f>
        <v>2200</v>
      </c>
      <c r="C7" s="3">
        <v>0.08</v>
      </c>
      <c r="D7" s="2">
        <f>B7*C7</f>
        <v>176</v>
      </c>
    </row>
    <row r="8" spans="1:4" x14ac:dyDescent="0.35">
      <c r="A8" t="s">
        <v>10</v>
      </c>
      <c r="B8" s="2">
        <f>245/108*100</f>
        <v>226.85185185185185</v>
      </c>
      <c r="C8" s="3">
        <v>0.08</v>
      </c>
      <c r="D8" s="2">
        <f>B8*C8</f>
        <v>18.148148148148149</v>
      </c>
    </row>
    <row r="9" spans="1:4" x14ac:dyDescent="0.35">
      <c r="A9" t="s">
        <v>11</v>
      </c>
      <c r="B9" s="2">
        <v>120</v>
      </c>
      <c r="C9" s="3">
        <v>0.08</v>
      </c>
      <c r="D9" s="2">
        <f>B9*C9</f>
        <v>9.6</v>
      </c>
    </row>
    <row r="10" spans="1:4" x14ac:dyDescent="0.35">
      <c r="B10" s="6">
        <f>SUM(B6:B9)</f>
        <v>90046.851851851854</v>
      </c>
      <c r="C10" s="3"/>
    </row>
    <row r="11" spans="1:4" x14ac:dyDescent="0.35">
      <c r="A11" s="1" t="s">
        <v>12</v>
      </c>
    </row>
    <row r="12" spans="1:4" x14ac:dyDescent="0.35">
      <c r="A12" t="s">
        <v>13</v>
      </c>
      <c r="B12" s="2">
        <v>195800</v>
      </c>
      <c r="C12" s="3">
        <v>0.08</v>
      </c>
      <c r="D12" s="2">
        <f>B12*C12</f>
        <v>15664</v>
      </c>
    </row>
    <row r="13" spans="1:4" x14ac:dyDescent="0.35">
      <c r="A13" s="1" t="s">
        <v>14</v>
      </c>
    </row>
    <row r="14" spans="1:4" x14ac:dyDescent="0.35">
      <c r="A14" t="s">
        <v>15</v>
      </c>
      <c r="B14" s="2">
        <v>28500</v>
      </c>
      <c r="C14" s="3">
        <v>0</v>
      </c>
      <c r="D14" s="2">
        <f>B14*C14</f>
        <v>0</v>
      </c>
    </row>
    <row r="15" spans="1:4" x14ac:dyDescent="0.35">
      <c r="A15" s="1" t="s">
        <v>16</v>
      </c>
      <c r="B15" s="7">
        <f>B10+B12+B14</f>
        <v>314346.85185185185</v>
      </c>
    </row>
    <row r="16" spans="1:4" s="8" customFormat="1" x14ac:dyDescent="0.35">
      <c r="A16" s="8" t="s">
        <v>17</v>
      </c>
      <c r="B16" s="6"/>
      <c r="D16" s="6">
        <f>SUM(D6:D15)</f>
        <v>22867.748148148148</v>
      </c>
    </row>
    <row r="17" spans="1:4" x14ac:dyDescent="0.35">
      <c r="A17" t="s">
        <v>18</v>
      </c>
    </row>
    <row r="19" spans="1:4" x14ac:dyDescent="0.35">
      <c r="A19" s="4" t="s">
        <v>19</v>
      </c>
    </row>
    <row r="20" spans="1:4" x14ac:dyDescent="0.35">
      <c r="A20" t="s">
        <v>20</v>
      </c>
      <c r="B20" s="2">
        <v>540</v>
      </c>
    </row>
    <row r="22" spans="1:4" x14ac:dyDescent="0.35">
      <c r="A22" t="s">
        <v>21</v>
      </c>
      <c r="B22" s="10">
        <v>11440</v>
      </c>
    </row>
    <row r="24" spans="1:4" x14ac:dyDescent="0.35">
      <c r="A24" s="4" t="s">
        <v>22</v>
      </c>
    </row>
    <row r="25" spans="1:4" x14ac:dyDescent="0.35">
      <c r="A25" t="s">
        <v>23</v>
      </c>
      <c r="B25" s="2">
        <f>B45</f>
        <v>435.4146192605125</v>
      </c>
    </row>
    <row r="26" spans="1:4" x14ac:dyDescent="0.35">
      <c r="A26" t="s">
        <v>24</v>
      </c>
      <c r="B26" s="2">
        <v>3750</v>
      </c>
    </row>
    <row r="27" spans="1:4" x14ac:dyDescent="0.35">
      <c r="B27" s="7">
        <f>SUM(B25:B26)</f>
        <v>4185.4146192605122</v>
      </c>
      <c r="D27" s="2">
        <f>-B27</f>
        <v>-4185.4146192605122</v>
      </c>
    </row>
    <row r="29" spans="1:4" x14ac:dyDescent="0.35">
      <c r="A29" s="4" t="s">
        <v>25</v>
      </c>
    </row>
    <row r="30" spans="1:4" ht="36" x14ac:dyDescent="0.35">
      <c r="A30" s="9" t="s">
        <v>26</v>
      </c>
      <c r="B30" s="2">
        <f>B46</f>
        <v>1084.5853807394874</v>
      </c>
      <c r="D30" s="2">
        <f>-B30</f>
        <v>-1084.5853807394874</v>
      </c>
    </row>
    <row r="31" spans="1:4" s="8" customFormat="1" x14ac:dyDescent="0.35">
      <c r="A31" s="8" t="s">
        <v>27</v>
      </c>
      <c r="B31" s="6"/>
      <c r="D31" s="6">
        <f>SUM(D16:D30)</f>
        <v>17597.748148148148</v>
      </c>
    </row>
    <row r="33" spans="1:4" x14ac:dyDescent="0.35">
      <c r="A33" t="s">
        <v>28</v>
      </c>
    </row>
    <row r="34" spans="1:4" x14ac:dyDescent="0.35">
      <c r="A34" t="s">
        <v>29</v>
      </c>
      <c r="D34" s="10">
        <f>-D12</f>
        <v>-15664</v>
      </c>
    </row>
    <row r="35" spans="1:4" x14ac:dyDescent="0.35">
      <c r="A35" t="s">
        <v>30</v>
      </c>
      <c r="D35" s="2">
        <f>-850</f>
        <v>-850</v>
      </c>
    </row>
    <row r="36" spans="1:4" ht="18.75" thickBot="1" x14ac:dyDescent="0.4">
      <c r="A36" t="s">
        <v>31</v>
      </c>
      <c r="D36" s="11">
        <f>SUM(D31:D35)</f>
        <v>1083.7481481481482</v>
      </c>
    </row>
    <row r="37" spans="1:4" ht="18.75" thickTop="1" x14ac:dyDescent="0.35"/>
    <row r="41" spans="1:4" x14ac:dyDescent="0.35">
      <c r="A41" t="s">
        <v>32</v>
      </c>
    </row>
    <row r="43" spans="1:4" x14ac:dyDescent="0.35">
      <c r="A43" t="s">
        <v>33</v>
      </c>
    </row>
    <row r="44" spans="1:4" x14ac:dyDescent="0.35">
      <c r="A44" t="s">
        <v>34</v>
      </c>
      <c r="B44" s="2">
        <v>1520</v>
      </c>
    </row>
    <row r="45" spans="1:4" x14ac:dyDescent="0.35">
      <c r="A45" t="s">
        <v>35</v>
      </c>
      <c r="B45" s="2">
        <f>B44/B15*B10</f>
        <v>435.4146192605125</v>
      </c>
    </row>
    <row r="46" spans="1:4" ht="36" x14ac:dyDescent="0.35">
      <c r="A46" s="9" t="s">
        <v>36</v>
      </c>
      <c r="B46" s="2">
        <f>B44/B15*(B12+B14)</f>
        <v>1084.5853807394874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workbookViewId="0">
      <selection activeCell="G18" sqref="G18"/>
    </sheetView>
  </sheetViews>
  <sheetFormatPr defaultRowHeight="18" x14ac:dyDescent="0.35"/>
  <cols>
    <col min="1" max="1" width="33.625" customWidth="1"/>
    <col min="3" max="4" width="20.875" style="2" customWidth="1"/>
  </cols>
  <sheetData>
    <row r="1" spans="1:4" x14ac:dyDescent="0.35">
      <c r="A1" s="8" t="s">
        <v>37</v>
      </c>
    </row>
    <row r="2" spans="1:4" x14ac:dyDescent="0.35">
      <c r="A2" s="8" t="s">
        <v>38</v>
      </c>
    </row>
    <row r="4" spans="1:4" x14ac:dyDescent="0.35">
      <c r="A4" t="s">
        <v>39</v>
      </c>
      <c r="B4" t="s">
        <v>40</v>
      </c>
      <c r="D4" s="2">
        <f>C59</f>
        <v>347735</v>
      </c>
    </row>
    <row r="6" spans="1:4" x14ac:dyDescent="0.35">
      <c r="A6" t="s">
        <v>41</v>
      </c>
      <c r="B6" t="s">
        <v>42</v>
      </c>
      <c r="D6" s="2">
        <f>D86</f>
        <v>14710</v>
      </c>
    </row>
    <row r="8" spans="1:4" s="8" customFormat="1" x14ac:dyDescent="0.35">
      <c r="A8" s="8" t="s">
        <v>43</v>
      </c>
      <c r="C8" s="6"/>
      <c r="D8" s="6">
        <f>SUM(D4:D7)</f>
        <v>362445</v>
      </c>
    </row>
    <row r="9" spans="1:4" x14ac:dyDescent="0.35">
      <c r="A9" t="s">
        <v>44</v>
      </c>
    </row>
    <row r="10" spans="1:4" x14ac:dyDescent="0.35">
      <c r="A10" t="s">
        <v>45</v>
      </c>
      <c r="C10" s="2">
        <v>1600000</v>
      </c>
      <c r="D10" s="2">
        <f>-500</f>
        <v>-500</v>
      </c>
    </row>
    <row r="11" spans="1:4" x14ac:dyDescent="0.35">
      <c r="A11" t="s">
        <v>46</v>
      </c>
    </row>
    <row r="12" spans="1:4" s="8" customFormat="1" ht="18.75" thickBot="1" x14ac:dyDescent="0.4">
      <c r="A12" s="8" t="s">
        <v>47</v>
      </c>
      <c r="C12" s="6"/>
      <c r="D12" s="11">
        <f>SUM(D4:D11)</f>
        <v>724390</v>
      </c>
    </row>
    <row r="13" spans="1:4" ht="18.75" thickTop="1" x14ac:dyDescent="0.35"/>
    <row r="14" spans="1:4" x14ac:dyDescent="0.35">
      <c r="A14" s="5" t="s">
        <v>48</v>
      </c>
    </row>
    <row r="15" spans="1:4" x14ac:dyDescent="0.35">
      <c r="A15" t="s">
        <v>49</v>
      </c>
      <c r="B15" s="13" t="s">
        <v>50</v>
      </c>
      <c r="C15" s="2">
        <f>D75</f>
        <v>4000</v>
      </c>
      <c r="D15" s="2">
        <f>C15*14%</f>
        <v>560</v>
      </c>
    </row>
    <row r="16" spans="1:4" x14ac:dyDescent="0.35">
      <c r="A16" t="s">
        <v>51</v>
      </c>
      <c r="B16" s="13" t="s">
        <v>52</v>
      </c>
      <c r="C16" s="2">
        <f>D4+D10</f>
        <v>347235</v>
      </c>
      <c r="D16" s="2">
        <f>C16*24%</f>
        <v>83336.399999999994</v>
      </c>
    </row>
    <row r="17" spans="1:4" x14ac:dyDescent="0.35">
      <c r="A17" t="s">
        <v>53</v>
      </c>
      <c r="B17" s="13" t="s">
        <v>52</v>
      </c>
      <c r="C17" s="2">
        <f>D6-C15</f>
        <v>10710</v>
      </c>
      <c r="D17" s="2">
        <f>C17*24%</f>
        <v>2570.4</v>
      </c>
    </row>
    <row r="18" spans="1:4" ht="18.75" thickBot="1" x14ac:dyDescent="0.4">
      <c r="A18" t="s">
        <v>54</v>
      </c>
      <c r="D18" s="11">
        <f>SUM(D15:D17)</f>
        <v>86466.799999999988</v>
      </c>
    </row>
    <row r="19" spans="1:4" ht="18.75" thickTop="1" x14ac:dyDescent="0.35"/>
    <row r="20" spans="1:4" x14ac:dyDescent="0.35">
      <c r="A20" t="s">
        <v>55</v>
      </c>
    </row>
    <row r="21" spans="1:4" x14ac:dyDescent="0.35">
      <c r="A21" t="s">
        <v>56</v>
      </c>
      <c r="D21" s="2">
        <f>-14825</f>
        <v>-14825</v>
      </c>
    </row>
    <row r="23" spans="1:4" s="8" customFormat="1" ht="18.75" thickBot="1" x14ac:dyDescent="0.4">
      <c r="A23" s="8" t="s">
        <v>57</v>
      </c>
      <c r="C23" s="6"/>
      <c r="D23" s="11">
        <f>SUM(D18:D22)</f>
        <v>71641.799999999988</v>
      </c>
    </row>
    <row r="24" spans="1:4" ht="18.75" thickTop="1" x14ac:dyDescent="0.35"/>
    <row r="26" spans="1:4" x14ac:dyDescent="0.35">
      <c r="A26" t="s">
        <v>58</v>
      </c>
    </row>
    <row r="27" spans="1:4" x14ac:dyDescent="0.35">
      <c r="C27" s="12" t="s">
        <v>2</v>
      </c>
      <c r="D27" s="12" t="s">
        <v>2</v>
      </c>
    </row>
    <row r="28" spans="1:4" x14ac:dyDescent="0.35">
      <c r="C28" s="12" t="s">
        <v>59</v>
      </c>
      <c r="D28" s="12" t="s">
        <v>60</v>
      </c>
    </row>
    <row r="29" spans="1:4" x14ac:dyDescent="0.35">
      <c r="A29" t="s">
        <v>61</v>
      </c>
      <c r="C29" s="2">
        <v>137642</v>
      </c>
    </row>
    <row r="31" spans="1:4" x14ac:dyDescent="0.35">
      <c r="A31" s="4" t="s">
        <v>62</v>
      </c>
    </row>
    <row r="32" spans="1:4" x14ac:dyDescent="0.35">
      <c r="A32" t="s">
        <v>49</v>
      </c>
      <c r="D32" s="2">
        <v>4000</v>
      </c>
    </row>
    <row r="33" spans="1:4" x14ac:dyDescent="0.35">
      <c r="A33" t="s">
        <v>63</v>
      </c>
      <c r="D33" s="2">
        <v>3500</v>
      </c>
    </row>
    <row r="34" spans="1:4" x14ac:dyDescent="0.35">
      <c r="A34" t="s">
        <v>64</v>
      </c>
      <c r="D34" s="2">
        <v>3210</v>
      </c>
    </row>
    <row r="35" spans="1:4" x14ac:dyDescent="0.35">
      <c r="A35" t="s">
        <v>65</v>
      </c>
      <c r="D35" s="2">
        <v>4000</v>
      </c>
    </row>
    <row r="37" spans="1:4" x14ac:dyDescent="0.35">
      <c r="A37" t="s">
        <v>66</v>
      </c>
      <c r="C37" s="2">
        <v>24068</v>
      </c>
    </row>
    <row r="38" spans="1:4" x14ac:dyDescent="0.35">
      <c r="A38" t="s">
        <v>67</v>
      </c>
      <c r="D38" s="2">
        <v>2470</v>
      </c>
    </row>
    <row r="39" spans="1:4" x14ac:dyDescent="0.35">
      <c r="A39" t="s">
        <v>68</v>
      </c>
    </row>
    <row r="40" spans="1:4" x14ac:dyDescent="0.35">
      <c r="A40" t="s">
        <v>69</v>
      </c>
    </row>
    <row r="42" spans="1:4" x14ac:dyDescent="0.35">
      <c r="A42" t="s">
        <v>70</v>
      </c>
    </row>
    <row r="43" spans="1:4" x14ac:dyDescent="0.35">
      <c r="A43" t="s">
        <v>71</v>
      </c>
      <c r="C43" s="2">
        <v>12990</v>
      </c>
    </row>
    <row r="44" spans="1:4" x14ac:dyDescent="0.35">
      <c r="A44" t="s">
        <v>72</v>
      </c>
      <c r="C44" s="2">
        <v>1750</v>
      </c>
    </row>
    <row r="45" spans="1:4" x14ac:dyDescent="0.35">
      <c r="A45" t="s">
        <v>73</v>
      </c>
      <c r="C45" s="2">
        <v>670</v>
      </c>
    </row>
    <row r="46" spans="1:4" x14ac:dyDescent="0.35">
      <c r="A46" t="s">
        <v>74</v>
      </c>
      <c r="C46" s="2">
        <v>95775</v>
      </c>
    </row>
    <row r="47" spans="1:4" x14ac:dyDescent="0.35">
      <c r="A47" t="s">
        <v>75</v>
      </c>
      <c r="C47" s="2">
        <v>1399</v>
      </c>
    </row>
    <row r="48" spans="1:4" x14ac:dyDescent="0.35">
      <c r="A48" t="s">
        <v>76</v>
      </c>
    </row>
    <row r="49" spans="1:4" x14ac:dyDescent="0.35">
      <c r="A49" t="s">
        <v>77</v>
      </c>
      <c r="C49" s="2">
        <v>6860</v>
      </c>
    </row>
    <row r="50" spans="1:4" x14ac:dyDescent="0.35">
      <c r="A50" t="s">
        <v>78</v>
      </c>
      <c r="C50" s="2">
        <v>25000</v>
      </c>
    </row>
    <row r="51" spans="1:4" ht="72" x14ac:dyDescent="0.35">
      <c r="A51" s="9" t="s">
        <v>79</v>
      </c>
      <c r="C51" s="2">
        <v>800</v>
      </c>
    </row>
    <row r="52" spans="1:4" ht="72" x14ac:dyDescent="0.35">
      <c r="A52" s="9" t="s">
        <v>80</v>
      </c>
      <c r="C52" s="2">
        <v>1000</v>
      </c>
    </row>
    <row r="53" spans="1:4" x14ac:dyDescent="0.35">
      <c r="A53" t="s">
        <v>81</v>
      </c>
      <c r="C53" s="2">
        <v>3200</v>
      </c>
    </row>
    <row r="54" spans="1:4" x14ac:dyDescent="0.35">
      <c r="A54" t="s">
        <v>82</v>
      </c>
      <c r="D54" s="2">
        <v>14539</v>
      </c>
    </row>
    <row r="55" spans="1:4" x14ac:dyDescent="0.35">
      <c r="A55" t="s">
        <v>83</v>
      </c>
      <c r="C55" s="2">
        <v>100000</v>
      </c>
    </row>
    <row r="56" spans="1:4" x14ac:dyDescent="0.35">
      <c r="A56" t="s">
        <v>84</v>
      </c>
    </row>
    <row r="57" spans="1:4" x14ac:dyDescent="0.35">
      <c r="A57" t="s">
        <v>85</v>
      </c>
      <c r="B57" t="s">
        <v>86</v>
      </c>
      <c r="D57" s="2">
        <f>D70</f>
        <v>31700</v>
      </c>
    </row>
    <row r="58" spans="1:4" ht="18.75" thickBot="1" x14ac:dyDescent="0.4">
      <c r="C58" s="14">
        <f>SUM(C29:C57)</f>
        <v>411154</v>
      </c>
      <c r="D58" s="11">
        <f>SUM(D29:D57)</f>
        <v>63419</v>
      </c>
    </row>
    <row r="59" spans="1:4" s="8" customFormat="1" ht="19.5" thickTop="1" thickBot="1" x14ac:dyDescent="0.4">
      <c r="A59" s="8" t="s">
        <v>87</v>
      </c>
      <c r="C59" s="11">
        <f>C58-D58</f>
        <v>347735</v>
      </c>
      <c r="D59" s="6"/>
    </row>
    <row r="60" spans="1:4" ht="18.75" thickTop="1" x14ac:dyDescent="0.35"/>
    <row r="62" spans="1:4" x14ac:dyDescent="0.35">
      <c r="A62" t="s">
        <v>88</v>
      </c>
    </row>
    <row r="64" spans="1:4" x14ac:dyDescent="0.35">
      <c r="B64" t="s">
        <v>89</v>
      </c>
      <c r="C64" s="2" t="s">
        <v>90</v>
      </c>
      <c r="D64" s="2" t="s">
        <v>91</v>
      </c>
    </row>
    <row r="65" spans="1:4" x14ac:dyDescent="0.35">
      <c r="A65" t="s">
        <v>92</v>
      </c>
      <c r="B65">
        <v>20</v>
      </c>
      <c r="C65" s="2">
        <v>140000</v>
      </c>
      <c r="D65" s="2">
        <f>C65/B65</f>
        <v>7000</v>
      </c>
    </row>
    <row r="66" spans="1:4" x14ac:dyDescent="0.35">
      <c r="A66" t="s">
        <v>93</v>
      </c>
      <c r="B66">
        <v>5</v>
      </c>
      <c r="C66" s="2">
        <v>30000</v>
      </c>
      <c r="D66" s="2">
        <f>C66/B66</f>
        <v>6000</v>
      </c>
    </row>
    <row r="67" spans="1:4" x14ac:dyDescent="0.35">
      <c r="A67" t="s">
        <v>94</v>
      </c>
      <c r="B67">
        <v>5</v>
      </c>
      <c r="C67" s="2">
        <v>34000</v>
      </c>
      <c r="D67" s="2">
        <f>C67/B67</f>
        <v>6800</v>
      </c>
    </row>
    <row r="68" spans="1:4" x14ac:dyDescent="0.35">
      <c r="A68" t="s">
        <v>95</v>
      </c>
      <c r="B68">
        <v>3</v>
      </c>
      <c r="C68" s="2">
        <v>12000</v>
      </c>
      <c r="D68" s="2">
        <f>C68/B68</f>
        <v>4000</v>
      </c>
    </row>
    <row r="69" spans="1:4" x14ac:dyDescent="0.35">
      <c r="A69" t="s">
        <v>96</v>
      </c>
      <c r="D69" s="2">
        <v>7900</v>
      </c>
    </row>
    <row r="70" spans="1:4" ht="18.75" thickBot="1" x14ac:dyDescent="0.4">
      <c r="A70" t="s">
        <v>97</v>
      </c>
      <c r="D70" s="11">
        <f>SUM(D65:D69)</f>
        <v>31700</v>
      </c>
    </row>
    <row r="71" spans="1:4" ht="18.75" thickTop="1" x14ac:dyDescent="0.35"/>
    <row r="73" spans="1:4" x14ac:dyDescent="0.35">
      <c r="A73" t="s">
        <v>98</v>
      </c>
    </row>
    <row r="75" spans="1:4" x14ac:dyDescent="0.35">
      <c r="A75" t="s">
        <v>49</v>
      </c>
      <c r="D75" s="2">
        <v>4000</v>
      </c>
    </row>
    <row r="77" spans="1:4" x14ac:dyDescent="0.35">
      <c r="A77" t="s">
        <v>63</v>
      </c>
      <c r="D77" s="2">
        <v>3500</v>
      </c>
    </row>
    <row r="79" spans="1:4" x14ac:dyDescent="0.35">
      <c r="A79" t="s">
        <v>64</v>
      </c>
      <c r="D79" s="2">
        <v>3210</v>
      </c>
    </row>
    <row r="81" spans="1:4" x14ac:dyDescent="0.35">
      <c r="A81" t="s">
        <v>65</v>
      </c>
      <c r="D81" s="2">
        <v>4000</v>
      </c>
    </row>
    <row r="83" spans="1:4" x14ac:dyDescent="0.35">
      <c r="A83" t="s">
        <v>83</v>
      </c>
      <c r="C83" s="2">
        <v>100000</v>
      </c>
    </row>
    <row r="84" spans="1:4" x14ac:dyDescent="0.35">
      <c r="A84" t="s">
        <v>99</v>
      </c>
    </row>
    <row r="86" spans="1:4" s="8" customFormat="1" ht="18.75" thickBot="1" x14ac:dyDescent="0.4">
      <c r="A86" s="8" t="s">
        <v>100</v>
      </c>
      <c r="C86" s="6"/>
      <c r="D86" s="11">
        <f>SUM(D75:D85)</f>
        <v>14710</v>
      </c>
    </row>
    <row r="87" spans="1:4" ht="18.75" thickTop="1" x14ac:dyDescent="0.35"/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D91AC024EF647973284C800D30014" ma:contentTypeVersion="7" ma:contentTypeDescription="Create a new document." ma:contentTypeScope="" ma:versionID="970393cb6b53b3dfdf150e5dfc2cfac1">
  <xsd:schema xmlns:xsd="http://www.w3.org/2001/XMLSchema" xmlns:xs="http://www.w3.org/2001/XMLSchema" xmlns:p="http://schemas.microsoft.com/office/2006/metadata/properties" xmlns:ns2="b7ad174b-ed6a-4dd6-8157-44fc4a505f10" targetNamespace="http://schemas.microsoft.com/office/2006/metadata/properties" ma:root="true" ma:fieldsID="51d5012c362384dfc7258b04016305e4" ns2:_="">
    <xsd:import namespace="b7ad174b-ed6a-4dd6-8157-44fc4a505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d174b-ed6a-4dd6-8157-44fc4a505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B7E229-20B2-4EA7-8E5F-2DE8BD67FB18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7ad174b-ed6a-4dd6-8157-44fc4a505f10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A4FE702-4033-4283-A939-7BA762F65D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d174b-ed6a-4dd6-8157-44fc4a505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4712C9-CC28-41DF-9B39-6492675DD9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Dinusha Rajapakse</dc:creator>
  <cp:keywords/>
  <dc:description/>
  <cp:lastModifiedBy>System Division</cp:lastModifiedBy>
  <cp:revision/>
  <dcterms:created xsi:type="dcterms:W3CDTF">2022-06-11T07:55:33Z</dcterms:created>
  <dcterms:modified xsi:type="dcterms:W3CDTF">2022-07-12T05:04:38Z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0x010100EB0D91AC024EF647973284C800D30014</vt:lpwstr>
  </property>
</Properties>
</file>