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activeTab="7"/>
  </bookViews>
  <sheets>
    <sheet name="Sheet1" sheetId="1" r:id="rId1"/>
    <sheet name="E1" sheetId="2" r:id="rId2"/>
    <sheet name="E5" sheetId="15" r:id="rId3"/>
    <sheet name="E6" sheetId="16" r:id="rId4"/>
    <sheet name="E3" sheetId="14" r:id="rId5"/>
    <sheet name="Q1" sheetId="13" r:id="rId6"/>
    <sheet name="2121 Jul Q2" sheetId="11" r:id="rId7"/>
    <sheet name="Sheet3" sheetId="12" r:id="rId8"/>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C13" i="16" l="1"/>
  <c r="C11" i="16"/>
  <c r="C10" i="16"/>
  <c r="C9" i="16"/>
  <c r="C8" i="16"/>
  <c r="C13" i="15"/>
  <c r="C11" i="15"/>
  <c r="C6" i="15"/>
  <c r="C8" i="15"/>
  <c r="C7" i="15"/>
  <c r="E51" i="1" l="1"/>
  <c r="E49" i="1"/>
  <c r="K47" i="1"/>
  <c r="H47" i="1"/>
  <c r="K45" i="1"/>
  <c r="B44" i="1"/>
  <c r="O5" i="12"/>
  <c r="L9" i="12"/>
  <c r="L7" i="12"/>
  <c r="C6" i="12"/>
  <c r="I9" i="12"/>
  <c r="F13" i="12"/>
  <c r="F11" i="12"/>
  <c r="H10" i="2" l="1"/>
  <c r="D10" i="2"/>
  <c r="C18" i="2"/>
  <c r="C17" i="2"/>
  <c r="D18" i="2" s="1"/>
  <c r="C13" i="2"/>
  <c r="D14" i="2" s="1"/>
  <c r="I10" i="2" l="1"/>
  <c r="D19" i="2"/>
  <c r="H17" i="2"/>
  <c r="I17" i="2" s="1"/>
</calcChain>
</file>

<file path=xl/sharedStrings.xml><?xml version="1.0" encoding="utf-8"?>
<sst xmlns="http://schemas.openxmlformats.org/spreadsheetml/2006/main" count="162" uniqueCount="142">
  <si>
    <t>WORK STATION 01</t>
  </si>
  <si>
    <t>WORK STATION 02</t>
  </si>
  <si>
    <t>Move the product</t>
  </si>
  <si>
    <t>using Man power</t>
  </si>
  <si>
    <t>Customers</t>
  </si>
  <si>
    <t>Employees</t>
  </si>
  <si>
    <t>Supplier</t>
  </si>
  <si>
    <t>Visit the supplier</t>
  </si>
  <si>
    <t>Preventive Control</t>
  </si>
  <si>
    <t>Exercise 01</t>
  </si>
  <si>
    <t>Cost of qualIty report of JMM</t>
  </si>
  <si>
    <t>Prevention cost</t>
  </si>
  <si>
    <t>Apprisal cost</t>
  </si>
  <si>
    <t>Internal Faliure cost</t>
  </si>
  <si>
    <t>External failure cost</t>
  </si>
  <si>
    <t>Manufacturing rework cost</t>
  </si>
  <si>
    <t>800Cars * 380</t>
  </si>
  <si>
    <t>Warrenty repairs</t>
  </si>
  <si>
    <t>650Cars * 2,600</t>
  </si>
  <si>
    <t>Customer support center</t>
  </si>
  <si>
    <t>500Hrs * 58</t>
  </si>
  <si>
    <t>400Hrs * 30</t>
  </si>
  <si>
    <t>Supplier review</t>
  </si>
  <si>
    <t>Production downtime</t>
  </si>
  <si>
    <t>Total cost of quality</t>
  </si>
  <si>
    <t>USD</t>
  </si>
  <si>
    <t>Conformance Cost</t>
  </si>
  <si>
    <t>Non- conformance cost</t>
  </si>
  <si>
    <t>Equipment testing</t>
  </si>
  <si>
    <t>Labour</t>
  </si>
  <si>
    <t>OH</t>
  </si>
  <si>
    <t>Material</t>
  </si>
  <si>
    <t>A)</t>
  </si>
  <si>
    <t>B)</t>
  </si>
  <si>
    <t>Question 06</t>
  </si>
  <si>
    <t>Quality cost element</t>
  </si>
  <si>
    <t>Total costs incurred</t>
  </si>
  <si>
    <t xml:space="preserve">The costs incurred prior to or during production in order to prevent substandard or defective products or services from being produced.  </t>
  </si>
  <si>
    <t>5.    Standard operating procedures development: Rs. 500,000.</t>
  </si>
  <si>
    <t>6.   Employee awareness session: Rs. 800,000</t>
  </si>
  <si>
    <t>Appraisal cost</t>
  </si>
  <si>
    <t>The costs incurred in order to ensure that the output produced meets the required quality standards.</t>
  </si>
  <si>
    <t>3.   Quality inspectors’ wages: Rs. 12        million.</t>
  </si>
  <si>
    <t xml:space="preserve">4.   Incoming material check at warehouse:        Rs. 2 million. </t>
  </si>
  <si>
    <t>Costs of internal failure</t>
  </si>
  <si>
    <t>The costs arising from inadequate quality, which are identified before the transfer of ownership from SCL to the customers.</t>
  </si>
  <si>
    <t>2.   Rejecting Rs. 2 million worth of items due to system failure.</t>
  </si>
  <si>
    <t>Costs of external failures</t>
  </si>
  <si>
    <t xml:space="preserve">1.   Warranty claim: Rs. 3 million  </t>
  </si>
  <si>
    <t>The costs arising from inadequate quality discovered after the transfer of ownership from SCL to the customers.</t>
  </si>
  <si>
    <t xml:space="preserve">  (Rs. 4 million – Rs. 1 million scrap)</t>
  </si>
  <si>
    <t xml:space="preserve">Define and clarify SCL’s strategy (or vision, mission) and objectives in achieving business excellence and customer satisfaction. The company’s focus is on maintaining high standards to provide quality output and services. It is important that all employees at SCL understand the vision and mission of doing business. </t>
  </si>
  <si>
    <t xml:space="preserve">Identify critical success factors (CSFs) of the glass processing business. CSFs are the performance requirements that a business must possess in order to achieve its strategic objectives. High quality and timely delivery are the CSFs for SCL’s operations. The company should understand that its TQM activities must be linked with these CSFs. </t>
  </si>
  <si>
    <t xml:space="preserve">Identify key customer groups (external as well as internal) and understand what matters most from the customers’ perspective. This could be done by carrying out surveys and obtaining feedback. SCL is the market leader in the industry, and it means that the company serves the majority of customers who look for quality and convenience.   </t>
  </si>
  <si>
    <t xml:space="preserve">Develop a quality improvement plan to achieve and continue improvements and/or address customer feedback on quality matters. This quality improvement programme at SCL should focus on reducing defects in the process. Last year SCL replaced Rs. 4 million items due to production/service defects. Also, a system failure caused the rejection of five batches, which incurred a loss of Rs. 2 million. These failures and rejects must be addressed in the quality improvement programme.  </t>
  </si>
  <si>
    <t xml:space="preserve">Assess the required changes in technology (CAD, enhancements to the automated system, regular maintenance plan etc.) and allocate sufficient funding for them. SCL already heavily relies on new technology and computerised systems for automated operations. Certain automated operations may need updating to increase their accuracy and reliability, especially by looking at losses due to system failures. Also, SCL needs to consider the IT environment used by its competitors and the global industry.  </t>
  </si>
  <si>
    <t xml:space="preserve">Design for quality – a TQM environment aims to get it right first time and this means that quality must be designed into SCL’s products, services and operations. Set/define quality targets or KPIs for the process, and design a quality assurance procedure to ensure achievement of the set targets/KPIs. These KPIs could be measurements to achieve the CSFs (e.g. the number of warranty claims, number of production defects).  </t>
  </si>
  <si>
    <t xml:space="preserve">Carry out a regular analysis of waste and quality costs to identify concerns or defects in the process and develop plans towards an environment of zero defects. Analysis of waste and quality standards can uncover the areas where SCL deviates from its business strategies or CSFs. SCL should analyse the reports compiled by its quality inspectors for the existence of such improvement opportunities.  </t>
  </si>
  <si>
    <t xml:space="preserve">Identify the training and development needs of employees to comply with TQM objectives/activities and arrange sufficient training. Further, improve employee motivation towards changes that take place. The TQM process will bring in changes to the current practices, methods and SOPs used at SCL. The resistance to change is an inevitable challenge in any organisation. In SCL, employees may need more training on CAD systems, quality standards, new SOPs etc.  
</t>
  </si>
  <si>
    <t xml:space="preserve">Upgrade the management information system to generate the required information on meeting /deviating from TQM. SCL’s management should review these reports at sufficient intervals and continuous improvements should be focused on the identified red flags. Some of the management reports could be on waste/defects, input quality, customer complaints, warranty claims, production processes etc.  </t>
  </si>
  <si>
    <t>C)</t>
  </si>
  <si>
    <t xml:space="preserve">Employees’ skepticism on the TQM concept: Employees may perceive that these changes bring additional workload and responsibilities on them. They will also fear their job security.   </t>
  </si>
  <si>
    <t xml:space="preserve"> Employees may be resistant to move away from the practices or standards that were followed for a long period. New SOPs may develop new KPIs. </t>
  </si>
  <si>
    <t xml:space="preserve"> Lack of a change management agent or not administering the transition. </t>
  </si>
  <si>
    <t xml:space="preserve"> Insufficient funding. </t>
  </si>
  <si>
    <t xml:space="preserve"> Absence of skilled managers on TQM. </t>
  </si>
  <si>
    <t> Insufficient support from the senior management.</t>
  </si>
  <si>
    <t xml:space="preserve"> Lack of communications between operational staff and managers on TQM concerns and practical problems. </t>
  </si>
  <si>
    <t>End of the producrion</t>
  </si>
  <si>
    <t>In the production</t>
  </si>
  <si>
    <t>Before the production</t>
  </si>
  <si>
    <t>Once the products released to the market</t>
  </si>
  <si>
    <t>Prevention</t>
  </si>
  <si>
    <t>Apprisal</t>
  </si>
  <si>
    <t>Market Price</t>
  </si>
  <si>
    <t>Target Cost</t>
  </si>
  <si>
    <t>J. Fruit Jam</t>
  </si>
  <si>
    <t>Cost + Pricing</t>
  </si>
  <si>
    <t>Required Margin 20%</t>
  </si>
  <si>
    <t>Similar margin from other business, Required return by the investors</t>
  </si>
  <si>
    <t>Calculate 15% from the capital</t>
  </si>
  <si>
    <t>Invested</t>
  </si>
  <si>
    <t>Dividends</t>
  </si>
  <si>
    <t>Pkt</t>
  </si>
  <si>
    <t>`</t>
  </si>
  <si>
    <t>Kaizen Costing</t>
  </si>
  <si>
    <t xml:space="preserve">JIT / Lean / TQM System </t>
  </si>
  <si>
    <t>Customer is giving the price should be</t>
  </si>
  <si>
    <t>Starting point of Kaizen costing is target costing</t>
  </si>
  <si>
    <t>Kaizen is not equal to Target</t>
  </si>
  <si>
    <t>Target cost would be the starting point for continuas improvement</t>
  </si>
  <si>
    <t>Target cost is Rs.100</t>
  </si>
  <si>
    <t>Actual cost end of the 01 year Rs.100</t>
  </si>
  <si>
    <t>In 02nd year you are going look at improvement and reduce the cost from Rs.100. May be Rs.99.50</t>
  </si>
  <si>
    <t>Actual cost of 02nd year is Rs.99.50</t>
  </si>
  <si>
    <t>In 02rd year you are going look at improvement and reduce the cost from Rs.99.5. May be Rs.99.25</t>
  </si>
  <si>
    <t>Step 1: A product or service is developed which is perceived to be needed by customers and therefore will attract adequate sales volumes.</t>
  </si>
  <si>
    <t>Step 2: A target price is then set based on the customers’ perceived value of the product. This will therefore be a market based price.</t>
  </si>
  <si>
    <t>Step 3: The required target operating profit per unit is then calculated. This may be based on either return on sales or return on investment.</t>
  </si>
  <si>
    <t>Step 4: The target cost is derived by subtracting the target profit from the target price.</t>
  </si>
  <si>
    <t>Step 5: If there is a cost gap, attempts will be made to close the gap. Techniques such as value engineering may be performed, which looks at every aspect of the value chain business functions with an objective of reducing costs while satisfying customer needs.</t>
  </si>
  <si>
    <t>Step 6: Negotiation with customers may take place before deciding whether to go ahead with the project.</t>
  </si>
  <si>
    <t>Question 01</t>
  </si>
  <si>
    <t>C Co is a service company and in service companies, it is often more difficult to find a precise definition for some of the services.</t>
  </si>
  <si>
    <t>In order for target costing to be useful, it is necessary to define the service being provided. C Co actually provides a range of services to clients including specialist care wards at hospitals.</t>
  </si>
  <si>
    <t>This means that the definition of the services being provided will vary. Different target costs will need to be derived for the different services provided.</t>
  </si>
  <si>
    <t>However, for the one-off jobs, there may not be any comparative data available and therefore setting the target cost will be difficult.</t>
  </si>
  <si>
    <t>It may be difficult to establish the market price for a service like this, thus making it difficult to derive a target cost.</t>
  </si>
  <si>
    <t>b)</t>
  </si>
  <si>
    <t xml:space="preserve"> C Co has two types of clients: regular clients and one-off clients. Since the service for regular clients is being repeated, it should be relatively easy to set a target cost for these jobs.</t>
  </si>
  <si>
    <t>Similarly, some of the work available is very specialist. For example, cleaning restaurants and kitchens after an outbreak of food poisoning will require specialist techniques and adherence to a set of regulations with which C Co may not be familiar.</t>
  </si>
  <si>
    <t>Exercise 03</t>
  </si>
  <si>
    <t>Exercise 05 - Life Cycle Costing</t>
  </si>
  <si>
    <t>R &amp; D Cost</t>
  </si>
  <si>
    <t>Rs.Mn</t>
  </si>
  <si>
    <t>Production cost</t>
  </si>
  <si>
    <t>Year 1</t>
  </si>
  <si>
    <t>Year 2</t>
  </si>
  <si>
    <t>Year 3</t>
  </si>
  <si>
    <t>30,000*50</t>
  </si>
  <si>
    <t>80,000*45</t>
  </si>
  <si>
    <t>40,000*40</t>
  </si>
  <si>
    <t>Warrenty cost</t>
  </si>
  <si>
    <t>Dismanlaing cost</t>
  </si>
  <si>
    <t>No. of units produced</t>
  </si>
  <si>
    <t>Life cycle cost</t>
  </si>
  <si>
    <t>Life cycle cost per unit</t>
  </si>
  <si>
    <t>22,700,000/150,000</t>
  </si>
  <si>
    <t>Exercise 06</t>
  </si>
  <si>
    <t>R &amp; D cost</t>
  </si>
  <si>
    <t>Marketing cost</t>
  </si>
  <si>
    <t>5+4+3+.9</t>
  </si>
  <si>
    <t>Y1</t>
  </si>
  <si>
    <t>Y2</t>
  </si>
  <si>
    <t>Y3</t>
  </si>
  <si>
    <t>Y4</t>
  </si>
  <si>
    <t>1*1</t>
  </si>
  <si>
    <t>.9*5</t>
  </si>
  <si>
    <t>.8*10</t>
  </si>
  <si>
    <t>.9*4</t>
  </si>
  <si>
    <t>No. of Unit in Mn</t>
  </si>
  <si>
    <t>Life Cycle cost per unit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</si>
</sst>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1"/>
      <color rgb="FFFF0000"/>
      <name val="Calibri"/>
      <family val="2"/>
      <scheme val="minor"/>
    </font>
    <font>
      <sz val="11"/>
      <color theme="3" tint="0.39997558519241921"/>
      <name val="Calibri"/>
      <family val="2"/>
      <scheme val="minor"/>
    </font>
    <font>
      <sz val="11"/>
      <color rgb="FF000000"/>
      <name val="Calibri"/>
      <family val="2"/>
    </font>
    <font>
      <sz val="8"/>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3">
    <xf numFmtId="0" fontId="0" fillId="0" borderId="0" xfId="0"/>
    <xf numFmtId="0" fontId="2" fillId="0" borderId="0" xfId="0" applyFont="1"/>
    <xf numFmtId="43" fontId="0" fillId="0" borderId="0" xfId="1" applyFont="1"/>
    <xf numFmtId="43" fontId="0" fillId="0" borderId="1" xfId="1" applyFont="1" applyBorder="1"/>
    <xf numFmtId="43" fontId="0" fillId="0" borderId="0" xfId="0" applyNumberFormat="1"/>
    <xf numFmtId="0" fontId="3" fillId="0" borderId="0" xfId="0" applyFont="1"/>
    <xf numFmtId="43" fontId="3" fillId="0" borderId="2" xfId="0" applyNumberFormat="1" applyFont="1" applyBorder="1"/>
    <xf numFmtId="0" fontId="2" fillId="0" borderId="0" xfId="0" applyFont="1" applyAlignment="1">
      <alignment horizontal="right"/>
    </xf>
    <xf numFmtId="9" fontId="0" fillId="0" borderId="0" xfId="2" applyFont="1"/>
    <xf numFmtId="0" fontId="4" fillId="0" borderId="0" xfId="0" applyFont="1"/>
    <xf numFmtId="43" fontId="0" fillId="2" borderId="0" xfId="1" applyFont="1" applyFill="1"/>
    <xf numFmtId="0" fontId="2" fillId="0" borderId="3" xfId="0" applyFont="1" applyBorder="1"/>
    <xf numFmtId="0" fontId="2" fillId="0" borderId="4" xfId="0" applyFont="1"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0" fillId="0" borderId="5" xfId="0" applyBorder="1" applyAlignment="1">
      <alignment vertical="top"/>
    </xf>
    <xf numFmtId="0" fontId="0" fillId="0" borderId="5" xfId="0" applyBorder="1" applyAlignment="1">
      <alignment vertical="top" wrapText="1"/>
    </xf>
    <xf numFmtId="0" fontId="0" fillId="0" borderId="0" xfId="0" applyAlignment="1">
      <alignment horizontal="left" indent="2"/>
    </xf>
    <xf numFmtId="0" fontId="5" fillId="0" borderId="5" xfId="0" applyFont="1" applyBorder="1" applyAlignment="1">
      <alignment vertical="top"/>
    </xf>
    <xf numFmtId="0" fontId="5" fillId="0" borderId="0" xfId="0" applyFont="1"/>
    <xf numFmtId="0" fontId="5" fillId="0" borderId="4" xfId="0" applyFont="1" applyBorder="1" applyAlignment="1">
      <alignment vertical="top"/>
    </xf>
    <xf numFmtId="0" fontId="5" fillId="0" borderId="0" xfId="0" applyFont="1" applyAlignment="1">
      <alignment vertical="top"/>
    </xf>
    <xf numFmtId="0" fontId="0" fillId="0" borderId="0" xfId="0" applyAlignment="1">
      <alignment horizontal="center"/>
    </xf>
    <xf numFmtId="0" fontId="0" fillId="0" borderId="0" xfId="0" applyAlignment="1">
      <alignment horizontal="right"/>
    </xf>
    <xf numFmtId="3" fontId="0" fillId="0" borderId="0" xfId="0" applyNumberFormat="1"/>
    <xf numFmtId="0" fontId="0" fillId="0" borderId="0" xfId="0" applyAlignment="1"/>
    <xf numFmtId="43" fontId="0" fillId="0" borderId="2" xfId="0" applyNumberFormat="1" applyBorder="1"/>
    <xf numFmtId="43" fontId="4" fillId="0" borderId="2" xfId="0" applyNumberFormat="1" applyFont="1" applyBorder="1"/>
    <xf numFmtId="0" fontId="0" fillId="0" borderId="0" xfId="0" applyAlignment="1">
      <alignment horizontal="left"/>
    </xf>
    <xf numFmtId="0" fontId="0" fillId="2" borderId="0" xfId="0" applyFill="1" applyAlignment="1">
      <alignment horizontal="center" vertical="center"/>
    </xf>
    <xf numFmtId="0" fontId="6" fillId="0" borderId="0" xfId="0" applyFont="1" applyAlignment="1">
      <alignment horizontal="left" vertical="center" wrapText="1"/>
    </xf>
    <xf numFmtId="0" fontId="0" fillId="0" borderId="0" xfId="0" applyAlignment="1">
      <alignment horizontal="justify" vertical="justify" wrapText="1"/>
    </xf>
    <xf numFmtId="0" fontId="0" fillId="0" borderId="0" xfId="0" applyAlignment="1">
      <alignment horizontal="justify" vertical="justify"/>
    </xf>
  </cellXfs>
  <cellStyles count="3">
    <cellStyle name="Comma" xfId="1" builtinId="3"/>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38100</xdr:colOff>
      <xdr:row>5</xdr:row>
      <xdr:rowOff>161925</xdr:rowOff>
    </xdr:from>
    <xdr:to>
      <xdr:col>12</xdr:col>
      <xdr:colOff>0</xdr:colOff>
      <xdr:row>6</xdr:row>
      <xdr:rowOff>161925</xdr:rowOff>
    </xdr:to>
    <xdr:sp macro="" textlink="">
      <xdr:nvSpPr>
        <xdr:cNvPr id="2" name="Right Arrow 1">
          <a:extLst>
            <a:ext uri="{FF2B5EF4-FFF2-40B4-BE49-F238E27FC236}">
              <a16:creationId xmlns:a16="http://schemas.microsoft.com/office/drawing/2014/main" xmlns="" id="{00000000-0008-0000-0000-000002000000}"/>
            </a:ext>
          </a:extLst>
        </xdr:cNvPr>
        <xdr:cNvSpPr/>
      </xdr:nvSpPr>
      <xdr:spPr>
        <a:xfrm>
          <a:off x="2476500" y="1114425"/>
          <a:ext cx="4838700" cy="1905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19050</xdr:colOff>
      <xdr:row>7</xdr:row>
      <xdr:rowOff>85725</xdr:rowOff>
    </xdr:from>
    <xdr:to>
      <xdr:col>12</xdr:col>
      <xdr:colOff>19050</xdr:colOff>
      <xdr:row>9</xdr:row>
      <xdr:rowOff>85725</xdr:rowOff>
    </xdr:to>
    <xdr:sp macro="" textlink="">
      <xdr:nvSpPr>
        <xdr:cNvPr id="3" name="Rectangle 2">
          <a:extLst>
            <a:ext uri="{FF2B5EF4-FFF2-40B4-BE49-F238E27FC236}">
              <a16:creationId xmlns:a16="http://schemas.microsoft.com/office/drawing/2014/main" xmlns="" id="{00000000-0008-0000-0000-000003000000}"/>
            </a:ext>
          </a:extLst>
        </xdr:cNvPr>
        <xdr:cNvSpPr/>
      </xdr:nvSpPr>
      <xdr:spPr>
        <a:xfrm>
          <a:off x="2457450" y="1419225"/>
          <a:ext cx="4876800" cy="381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Conveyor - Motor Driven</a:t>
          </a:r>
        </a:p>
      </xdr:txBody>
    </xdr:sp>
    <xdr:clientData/>
  </xdr:twoCellAnchor>
  <xdr:twoCellAnchor>
    <xdr:from>
      <xdr:col>2</xdr:col>
      <xdr:colOff>323850</xdr:colOff>
      <xdr:row>22</xdr:row>
      <xdr:rowOff>142875</xdr:rowOff>
    </xdr:from>
    <xdr:to>
      <xdr:col>4</xdr:col>
      <xdr:colOff>466725</xdr:colOff>
      <xdr:row>28</xdr:row>
      <xdr:rowOff>142875</xdr:rowOff>
    </xdr:to>
    <xdr:sp macro="" textlink="">
      <xdr:nvSpPr>
        <xdr:cNvPr id="4" name="Oval 3">
          <a:extLst>
            <a:ext uri="{FF2B5EF4-FFF2-40B4-BE49-F238E27FC236}">
              <a16:creationId xmlns:a16="http://schemas.microsoft.com/office/drawing/2014/main" xmlns="" id="{00000000-0008-0000-0000-000004000000}"/>
            </a:ext>
          </a:extLst>
        </xdr:cNvPr>
        <xdr:cNvSpPr/>
      </xdr:nvSpPr>
      <xdr:spPr>
        <a:xfrm>
          <a:off x="1543050" y="4333875"/>
          <a:ext cx="1362075" cy="1143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Supplier</a:t>
          </a:r>
        </a:p>
      </xdr:txBody>
    </xdr:sp>
    <xdr:clientData/>
  </xdr:twoCellAnchor>
  <xdr:twoCellAnchor>
    <xdr:from>
      <xdr:col>8</xdr:col>
      <xdr:colOff>0</xdr:colOff>
      <xdr:row>22</xdr:row>
      <xdr:rowOff>152400</xdr:rowOff>
    </xdr:from>
    <xdr:to>
      <xdr:col>10</xdr:col>
      <xdr:colOff>142875</xdr:colOff>
      <xdr:row>28</xdr:row>
      <xdr:rowOff>152400</xdr:rowOff>
    </xdr:to>
    <xdr:sp macro="" textlink="">
      <xdr:nvSpPr>
        <xdr:cNvPr id="5" name="Oval 4">
          <a:extLst>
            <a:ext uri="{FF2B5EF4-FFF2-40B4-BE49-F238E27FC236}">
              <a16:creationId xmlns:a16="http://schemas.microsoft.com/office/drawing/2014/main" xmlns="" id="{00000000-0008-0000-0000-000005000000}"/>
            </a:ext>
          </a:extLst>
        </xdr:cNvPr>
        <xdr:cNvSpPr/>
      </xdr:nvSpPr>
      <xdr:spPr>
        <a:xfrm>
          <a:off x="4876800" y="4343400"/>
          <a:ext cx="1362075" cy="1143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Production</a:t>
          </a:r>
        </a:p>
      </xdr:txBody>
    </xdr:sp>
    <xdr:clientData/>
  </xdr:twoCellAnchor>
  <xdr:twoCellAnchor>
    <xdr:from>
      <xdr:col>13</xdr:col>
      <xdr:colOff>257175</xdr:colOff>
      <xdr:row>22</xdr:row>
      <xdr:rowOff>180975</xdr:rowOff>
    </xdr:from>
    <xdr:to>
      <xdr:col>15</xdr:col>
      <xdr:colOff>400050</xdr:colOff>
      <xdr:row>28</xdr:row>
      <xdr:rowOff>180975</xdr:rowOff>
    </xdr:to>
    <xdr:sp macro="" textlink="">
      <xdr:nvSpPr>
        <xdr:cNvPr id="6" name="Oval 5">
          <a:extLst>
            <a:ext uri="{FF2B5EF4-FFF2-40B4-BE49-F238E27FC236}">
              <a16:creationId xmlns:a16="http://schemas.microsoft.com/office/drawing/2014/main" xmlns="" id="{00000000-0008-0000-0000-000006000000}"/>
            </a:ext>
          </a:extLst>
        </xdr:cNvPr>
        <xdr:cNvSpPr/>
      </xdr:nvSpPr>
      <xdr:spPr>
        <a:xfrm>
          <a:off x="8181975" y="4371975"/>
          <a:ext cx="1362075" cy="1143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Customer</a:t>
          </a:r>
        </a:p>
      </xdr:txBody>
    </xdr:sp>
    <xdr:clientData/>
  </xdr:twoCellAnchor>
  <xdr:twoCellAnchor>
    <xdr:from>
      <xdr:col>2</xdr:col>
      <xdr:colOff>428625</xdr:colOff>
      <xdr:row>18</xdr:row>
      <xdr:rowOff>66675</xdr:rowOff>
    </xdr:from>
    <xdr:to>
      <xdr:col>15</xdr:col>
      <xdr:colOff>180975</xdr:colOff>
      <xdr:row>21</xdr:row>
      <xdr:rowOff>95250</xdr:rowOff>
    </xdr:to>
    <xdr:sp macro="" textlink="">
      <xdr:nvSpPr>
        <xdr:cNvPr id="7" name="Right Arrow 6">
          <a:extLst>
            <a:ext uri="{FF2B5EF4-FFF2-40B4-BE49-F238E27FC236}">
              <a16:creationId xmlns:a16="http://schemas.microsoft.com/office/drawing/2014/main" xmlns="" id="{00000000-0008-0000-0000-000007000000}"/>
            </a:ext>
          </a:extLst>
        </xdr:cNvPr>
        <xdr:cNvSpPr/>
      </xdr:nvSpPr>
      <xdr:spPr>
        <a:xfrm>
          <a:off x="1647825" y="3495675"/>
          <a:ext cx="7677150" cy="600075"/>
        </a:xfrm>
        <a:prstGeom prst="righ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solidFill>
                <a:sysClr val="windowText" lastClr="000000"/>
              </a:solidFill>
            </a:rPr>
            <a:t>Supply Chain</a:t>
          </a:r>
          <a:r>
            <a:rPr lang="en-US" sz="1400" b="1" baseline="0">
              <a:solidFill>
                <a:sysClr val="windowText" lastClr="000000"/>
              </a:solidFill>
            </a:rPr>
            <a:t> Management</a:t>
          </a:r>
          <a:endParaRPr lang="en-US" sz="1400" b="1">
            <a:solidFill>
              <a:sysClr val="windowText" lastClr="000000"/>
            </a:solidFill>
          </a:endParaRPr>
        </a:p>
      </xdr:txBody>
    </xdr:sp>
    <xdr:clientData/>
  </xdr:twoCellAnchor>
  <xdr:twoCellAnchor>
    <xdr:from>
      <xdr:col>4</xdr:col>
      <xdr:colOff>571500</xdr:colOff>
      <xdr:row>24</xdr:row>
      <xdr:rowOff>28575</xdr:rowOff>
    </xdr:from>
    <xdr:to>
      <xdr:col>7</xdr:col>
      <xdr:colOff>581025</xdr:colOff>
      <xdr:row>26</xdr:row>
      <xdr:rowOff>123825</xdr:rowOff>
    </xdr:to>
    <xdr:sp macro="" textlink="">
      <xdr:nvSpPr>
        <xdr:cNvPr id="8" name="Right Arrow 7">
          <a:extLst>
            <a:ext uri="{FF2B5EF4-FFF2-40B4-BE49-F238E27FC236}">
              <a16:creationId xmlns:a16="http://schemas.microsoft.com/office/drawing/2014/main" xmlns="" id="{00000000-0008-0000-0000-000008000000}"/>
            </a:ext>
          </a:extLst>
        </xdr:cNvPr>
        <xdr:cNvSpPr/>
      </xdr:nvSpPr>
      <xdr:spPr>
        <a:xfrm>
          <a:off x="3009900" y="4600575"/>
          <a:ext cx="1838325" cy="476250"/>
        </a:xfrm>
        <a:prstGeom prst="rightArrow">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Material</a:t>
          </a:r>
        </a:p>
      </xdr:txBody>
    </xdr:sp>
    <xdr:clientData/>
  </xdr:twoCellAnchor>
  <xdr:twoCellAnchor>
    <xdr:from>
      <xdr:col>3</xdr:col>
      <xdr:colOff>333375</xdr:colOff>
      <xdr:row>31</xdr:row>
      <xdr:rowOff>38099</xdr:rowOff>
    </xdr:from>
    <xdr:to>
      <xdr:col>9</xdr:col>
      <xdr:colOff>200025</xdr:colOff>
      <xdr:row>36</xdr:row>
      <xdr:rowOff>85724</xdr:rowOff>
    </xdr:to>
    <xdr:sp macro="" textlink="">
      <xdr:nvSpPr>
        <xdr:cNvPr id="9" name="Curved Left Arrow 8">
          <a:extLst>
            <a:ext uri="{FF2B5EF4-FFF2-40B4-BE49-F238E27FC236}">
              <a16:creationId xmlns:a16="http://schemas.microsoft.com/office/drawing/2014/main" xmlns="" id="{00000000-0008-0000-0000-000009000000}"/>
            </a:ext>
          </a:extLst>
        </xdr:cNvPr>
        <xdr:cNvSpPr/>
      </xdr:nvSpPr>
      <xdr:spPr>
        <a:xfrm rot="5400000">
          <a:off x="3424237" y="4681537"/>
          <a:ext cx="1000125" cy="3524250"/>
        </a:xfrm>
        <a:prstGeom prst="curvedLeftArrow">
          <a:avLst/>
        </a:prstGeom>
        <a:solidFill>
          <a:schemeClr val="accent4">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0</xdr:row>
      <xdr:rowOff>0</xdr:rowOff>
    </xdr:from>
    <xdr:to>
      <xdr:col>19</xdr:col>
      <xdr:colOff>76196</xdr:colOff>
      <xdr:row>19</xdr:row>
      <xdr:rowOff>95250</xdr:rowOff>
    </xdr:to>
    <xdr:sp macro="" textlink="">
      <xdr:nvSpPr>
        <xdr:cNvPr id="10" name="Rectangle 9"/>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xdr:colOff>
      <xdr:row>6</xdr:row>
      <xdr:rowOff>57150</xdr:rowOff>
    </xdr:from>
    <xdr:to>
      <xdr:col>4</xdr:col>
      <xdr:colOff>600075</xdr:colOff>
      <xdr:row>10</xdr:row>
      <xdr:rowOff>0</xdr:rowOff>
    </xdr:to>
    <xdr:sp macro="" textlink="">
      <xdr:nvSpPr>
        <xdr:cNvPr id="2" name="Right Brace 1">
          <a:extLst>
            <a:ext uri="{FF2B5EF4-FFF2-40B4-BE49-F238E27FC236}">
              <a16:creationId xmlns:a16="http://schemas.microsoft.com/office/drawing/2014/main" xmlns="" id="{00000000-0008-0000-0100-000002000000}"/>
            </a:ext>
          </a:extLst>
        </xdr:cNvPr>
        <xdr:cNvSpPr/>
      </xdr:nvSpPr>
      <xdr:spPr>
        <a:xfrm>
          <a:off x="4610100" y="1200150"/>
          <a:ext cx="542925" cy="7048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19050</xdr:colOff>
      <xdr:row>13</xdr:row>
      <xdr:rowOff>9526</xdr:rowOff>
    </xdr:from>
    <xdr:to>
      <xdr:col>4</xdr:col>
      <xdr:colOff>590550</xdr:colOff>
      <xdr:row>17</xdr:row>
      <xdr:rowOff>123826</xdr:rowOff>
    </xdr:to>
    <xdr:sp macro="" textlink="">
      <xdr:nvSpPr>
        <xdr:cNvPr id="3" name="Right Brace 2">
          <a:extLst>
            <a:ext uri="{FF2B5EF4-FFF2-40B4-BE49-F238E27FC236}">
              <a16:creationId xmlns:a16="http://schemas.microsoft.com/office/drawing/2014/main" xmlns="" id="{00000000-0008-0000-0100-000003000000}"/>
            </a:ext>
          </a:extLst>
        </xdr:cNvPr>
        <xdr:cNvSpPr/>
      </xdr:nvSpPr>
      <xdr:spPr>
        <a:xfrm>
          <a:off x="4572000" y="2486026"/>
          <a:ext cx="571500" cy="876300"/>
        </a:xfrm>
        <a:prstGeom prst="rightBrace">
          <a:avLst>
            <a:gd name="adj1" fmla="val 8333"/>
            <a:gd name="adj2" fmla="val 520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0</xdr:colOff>
      <xdr:row>0</xdr:row>
      <xdr:rowOff>0</xdr:rowOff>
    </xdr:from>
    <xdr:to>
      <xdr:col>17</xdr:col>
      <xdr:colOff>28571</xdr:colOff>
      <xdr:row>19</xdr:row>
      <xdr:rowOff>85725</xdr:rowOff>
    </xdr:to>
    <xdr:sp macro="" textlink="">
      <xdr:nvSpPr>
        <xdr:cNvPr id="4" name="Rectangle 3"/>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400046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400046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11</xdr:row>
      <xdr:rowOff>476250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428621</xdr:colOff>
      <xdr:row>14</xdr:row>
      <xdr:rowOff>47625</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219071</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O62"/>
  <sheetViews>
    <sheetView workbookViewId="0">
      <selection activeCell="B21" sqref="B21"/>
    </sheetView>
  </sheetViews>
  <sheetFormatPr defaultRowHeight="15" x14ac:dyDescent="0.25"/>
  <cols>
    <col min="1" max="1" width="16.7109375" customWidth="1"/>
    <col min="5" max="5" width="14.28515625" bestFit="1" customWidth="1"/>
    <col min="11" max="11" width="13.28515625" bestFit="1" customWidth="1"/>
  </cols>
  <sheetData>
    <row r="6" spans="3:14" x14ac:dyDescent="0.25">
      <c r="C6" s="29" t="s">
        <v>0</v>
      </c>
      <c r="D6" s="29"/>
      <c r="H6" t="s">
        <v>2</v>
      </c>
      <c r="J6" t="s">
        <v>3</v>
      </c>
      <c r="M6" s="29" t="s">
        <v>1</v>
      </c>
      <c r="N6" s="29"/>
    </row>
    <row r="7" spans="3:14" x14ac:dyDescent="0.25">
      <c r="C7" s="29"/>
      <c r="D7" s="29"/>
      <c r="M7" s="29"/>
      <c r="N7" s="29"/>
    </row>
    <row r="8" spans="3:14" x14ac:dyDescent="0.25">
      <c r="C8" s="29"/>
      <c r="D8" s="29"/>
      <c r="M8" s="29"/>
      <c r="N8" s="29"/>
    </row>
    <row r="9" spans="3:14" x14ac:dyDescent="0.25">
      <c r="C9" s="29"/>
      <c r="D9" s="29"/>
      <c r="M9" s="29"/>
      <c r="N9" s="29"/>
    </row>
    <row r="14" spans="3:14" x14ac:dyDescent="0.25">
      <c r="E14" s="29" t="s">
        <v>0</v>
      </c>
      <c r="F14" s="29"/>
      <c r="G14" s="29" t="s">
        <v>1</v>
      </c>
      <c r="H14" s="29"/>
    </row>
    <row r="15" spans="3:14" x14ac:dyDescent="0.25">
      <c r="E15" s="29"/>
      <c r="F15" s="29"/>
      <c r="G15" s="29"/>
      <c r="H15" s="29"/>
    </row>
    <row r="16" spans="3:14" x14ac:dyDescent="0.25">
      <c r="E16" s="29"/>
      <c r="F16" s="29"/>
      <c r="G16" s="29"/>
      <c r="H16" s="29"/>
    </row>
    <row r="17" spans="4:15" x14ac:dyDescent="0.25">
      <c r="E17" s="29"/>
      <c r="F17" s="29"/>
      <c r="G17" s="29"/>
      <c r="H17" s="29"/>
    </row>
    <row r="31" spans="4:15" x14ac:dyDescent="0.25">
      <c r="D31" t="s">
        <v>6</v>
      </c>
      <c r="J31" t="s">
        <v>5</v>
      </c>
      <c r="O31" t="s">
        <v>4</v>
      </c>
    </row>
    <row r="34" spans="1:11" x14ac:dyDescent="0.25">
      <c r="G34" t="s">
        <v>7</v>
      </c>
    </row>
    <row r="35" spans="1:11" x14ac:dyDescent="0.25">
      <c r="G35" t="s">
        <v>8</v>
      </c>
    </row>
    <row r="41" spans="1:11" x14ac:dyDescent="0.25">
      <c r="A41" t="s">
        <v>84</v>
      </c>
      <c r="D41" t="s">
        <v>76</v>
      </c>
    </row>
    <row r="42" spans="1:11" x14ac:dyDescent="0.25">
      <c r="A42" t="s">
        <v>74</v>
      </c>
      <c r="B42" s="2">
        <v>250</v>
      </c>
      <c r="D42" t="s">
        <v>77</v>
      </c>
    </row>
    <row r="43" spans="1:11" x14ac:dyDescent="0.25">
      <c r="A43" t="s">
        <v>78</v>
      </c>
      <c r="B43" s="2">
        <v>15</v>
      </c>
      <c r="C43" t="s">
        <v>79</v>
      </c>
      <c r="J43" t="s">
        <v>80</v>
      </c>
    </row>
    <row r="44" spans="1:11" x14ac:dyDescent="0.25">
      <c r="A44" t="s">
        <v>75</v>
      </c>
      <c r="B44" s="10">
        <f>+B42-B43</f>
        <v>235</v>
      </c>
      <c r="J44" t="s">
        <v>81</v>
      </c>
      <c r="K44" s="2">
        <v>1000000</v>
      </c>
    </row>
    <row r="45" spans="1:11" x14ac:dyDescent="0.25">
      <c r="A45" t="s">
        <v>30</v>
      </c>
      <c r="B45" s="2">
        <v>10</v>
      </c>
      <c r="J45" t="s">
        <v>82</v>
      </c>
      <c r="K45" s="2">
        <f>+K44*0.15</f>
        <v>150000</v>
      </c>
    </row>
    <row r="46" spans="1:11" x14ac:dyDescent="0.25">
      <c r="A46" t="s">
        <v>29</v>
      </c>
      <c r="B46" s="2">
        <v>5</v>
      </c>
      <c r="J46" t="s">
        <v>83</v>
      </c>
      <c r="K46" s="2">
        <v>20000</v>
      </c>
    </row>
    <row r="47" spans="1:11" x14ac:dyDescent="0.25">
      <c r="A47" t="s">
        <v>31</v>
      </c>
      <c r="B47" s="2">
        <v>185</v>
      </c>
      <c r="H47">
        <f>3.5*6</f>
        <v>21</v>
      </c>
      <c r="I47">
        <v>0.5</v>
      </c>
      <c r="K47" s="4">
        <f>+K45/K46</f>
        <v>7.5</v>
      </c>
    </row>
    <row r="49" spans="1:7" x14ac:dyDescent="0.25">
      <c r="E49">
        <f>5000000/60</f>
        <v>83333.333333333328</v>
      </c>
    </row>
    <row r="51" spans="1:7" x14ac:dyDescent="0.25">
      <c r="E51" s="2">
        <f>+E49*150</f>
        <v>12500000</v>
      </c>
    </row>
    <row r="53" spans="1:7" x14ac:dyDescent="0.25">
      <c r="A53" t="s">
        <v>85</v>
      </c>
      <c r="B53" t="s">
        <v>86</v>
      </c>
    </row>
    <row r="54" spans="1:7" x14ac:dyDescent="0.25">
      <c r="B54" t="s">
        <v>87</v>
      </c>
    </row>
    <row r="55" spans="1:7" x14ac:dyDescent="0.25">
      <c r="B55" t="s">
        <v>88</v>
      </c>
      <c r="G55" s="9" t="s">
        <v>89</v>
      </c>
    </row>
    <row r="56" spans="1:7" x14ac:dyDescent="0.25">
      <c r="B56" t="s">
        <v>90</v>
      </c>
    </row>
    <row r="58" spans="1:7" x14ac:dyDescent="0.25">
      <c r="B58" t="s">
        <v>91</v>
      </c>
    </row>
    <row r="59" spans="1:7" x14ac:dyDescent="0.25">
      <c r="B59" t="s">
        <v>92</v>
      </c>
    </row>
    <row r="60" spans="1:7" x14ac:dyDescent="0.25">
      <c r="B60" t="s">
        <v>93</v>
      </c>
    </row>
    <row r="61" spans="1:7" x14ac:dyDescent="0.25">
      <c r="B61" t="s">
        <v>94</v>
      </c>
    </row>
    <row r="62" spans="1:7" x14ac:dyDescent="0.25">
      <c r="B62" t="s">
        <v>95</v>
      </c>
    </row>
  </sheetData>
  <mergeCells count="4">
    <mergeCell ref="C6:D9"/>
    <mergeCell ref="M6:N9"/>
    <mergeCell ref="E14:F17"/>
    <mergeCell ref="G14:H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0"/>
  <sheetViews>
    <sheetView workbookViewId="0">
      <selection activeCell="B20" sqref="B20"/>
    </sheetView>
  </sheetViews>
  <sheetFormatPr defaultRowHeight="15" x14ac:dyDescent="0.25"/>
  <cols>
    <col min="1" max="1" width="27.42578125" bestFit="1" customWidth="1"/>
    <col min="2" max="2" width="14.28515625" bestFit="1" customWidth="1"/>
    <col min="3" max="4" width="13.28515625" bestFit="1" customWidth="1"/>
    <col min="8" max="8" width="13.28515625" bestFit="1" customWidth="1"/>
  </cols>
  <sheetData>
    <row r="2" spans="1:9" x14ac:dyDescent="0.25">
      <c r="A2" s="1" t="s">
        <v>9</v>
      </c>
    </row>
    <row r="4" spans="1:9" x14ac:dyDescent="0.25">
      <c r="A4" s="1" t="s">
        <v>10</v>
      </c>
    </row>
    <row r="6" spans="1:9" x14ac:dyDescent="0.25">
      <c r="A6" s="1" t="s">
        <v>11</v>
      </c>
      <c r="D6" s="7" t="s">
        <v>25</v>
      </c>
    </row>
    <row r="7" spans="1:9" x14ac:dyDescent="0.25">
      <c r="A7" t="s">
        <v>22</v>
      </c>
      <c r="D7" s="2">
        <v>60000</v>
      </c>
    </row>
    <row r="9" spans="1:9" x14ac:dyDescent="0.25">
      <c r="A9" s="1" t="s">
        <v>12</v>
      </c>
      <c r="F9" t="s">
        <v>26</v>
      </c>
    </row>
    <row r="10" spans="1:9" x14ac:dyDescent="0.25">
      <c r="A10" t="s">
        <v>28</v>
      </c>
      <c r="B10" t="s">
        <v>21</v>
      </c>
      <c r="D10" s="2">
        <f>400*30</f>
        <v>12000</v>
      </c>
      <c r="H10" s="4">
        <f>SUM(D7:D10)</f>
        <v>72000</v>
      </c>
      <c r="I10" s="8">
        <f>H10/D19</f>
        <v>2.9149797570850202E-2</v>
      </c>
    </row>
    <row r="12" spans="1:9" x14ac:dyDescent="0.25">
      <c r="A12" s="1" t="s">
        <v>13</v>
      </c>
    </row>
    <row r="13" spans="1:9" x14ac:dyDescent="0.25">
      <c r="A13" t="s">
        <v>15</v>
      </c>
      <c r="B13" t="s">
        <v>16</v>
      </c>
      <c r="C13" s="2">
        <f>800*380</f>
        <v>304000</v>
      </c>
    </row>
    <row r="14" spans="1:9" x14ac:dyDescent="0.25">
      <c r="A14" t="s">
        <v>23</v>
      </c>
      <c r="C14" s="3">
        <v>375000</v>
      </c>
      <c r="D14" s="4">
        <f>SUM(C13:C14)</f>
        <v>679000</v>
      </c>
    </row>
    <row r="16" spans="1:9" x14ac:dyDescent="0.25">
      <c r="A16" s="1" t="s">
        <v>14</v>
      </c>
      <c r="F16" t="s">
        <v>27</v>
      </c>
    </row>
    <row r="17" spans="1:9" x14ac:dyDescent="0.25">
      <c r="A17" t="s">
        <v>17</v>
      </c>
      <c r="B17" t="s">
        <v>18</v>
      </c>
      <c r="C17" s="2">
        <f>650*2600</f>
        <v>1690000</v>
      </c>
      <c r="H17" s="4">
        <f>SUM(D14:D18)</f>
        <v>2398000</v>
      </c>
      <c r="I17" s="8">
        <f>+H17/D19</f>
        <v>0.97085020242914977</v>
      </c>
    </row>
    <row r="18" spans="1:9" x14ac:dyDescent="0.25">
      <c r="A18" t="s">
        <v>19</v>
      </c>
      <c r="B18" t="s">
        <v>20</v>
      </c>
      <c r="C18" s="3">
        <f>500*58</f>
        <v>29000</v>
      </c>
      <c r="D18" s="4">
        <f>SUM(C17:C18)</f>
        <v>1719000</v>
      </c>
    </row>
    <row r="19" spans="1:9" ht="15.75" thickBot="1" x14ac:dyDescent="0.3">
      <c r="A19" s="5" t="s">
        <v>24</v>
      </c>
      <c r="B19" s="5"/>
      <c r="C19" s="5"/>
      <c r="D19" s="6">
        <f>SUM(D7:D18)</f>
        <v>2470000</v>
      </c>
    </row>
    <row r="20" spans="1:9" ht="15.75" thickTop="1" x14ac:dyDescent="0.25"/>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0" sqref="B20"/>
    </sheetView>
  </sheetViews>
  <sheetFormatPr defaultRowHeight="15" x14ac:dyDescent="0.25"/>
  <cols>
    <col min="1" max="1" width="28.28515625" bestFit="1" customWidth="1"/>
    <col min="2" max="2" width="17.85546875" bestFit="1" customWidth="1"/>
    <col min="3" max="3" width="11.5703125" bestFit="1" customWidth="1"/>
  </cols>
  <sheetData>
    <row r="2" spans="1:3" x14ac:dyDescent="0.25">
      <c r="A2" s="1" t="s">
        <v>112</v>
      </c>
    </row>
    <row r="3" spans="1:3" x14ac:dyDescent="0.25">
      <c r="C3" s="23" t="s">
        <v>114</v>
      </c>
    </row>
    <row r="4" spans="1:3" x14ac:dyDescent="0.25">
      <c r="A4" t="s">
        <v>113</v>
      </c>
      <c r="C4" s="2">
        <v>10</v>
      </c>
    </row>
    <row r="5" spans="1:3" x14ac:dyDescent="0.25">
      <c r="A5" t="s">
        <v>115</v>
      </c>
      <c r="C5" s="2"/>
    </row>
    <row r="6" spans="1:3" x14ac:dyDescent="0.25">
      <c r="A6" s="17" t="s">
        <v>116</v>
      </c>
      <c r="B6" t="s">
        <v>119</v>
      </c>
      <c r="C6" s="2">
        <f>30000*50/1000000</f>
        <v>1.5</v>
      </c>
    </row>
    <row r="7" spans="1:3" x14ac:dyDescent="0.25">
      <c r="A7" s="17" t="s">
        <v>117</v>
      </c>
      <c r="B7" s="24" t="s">
        <v>120</v>
      </c>
      <c r="C7" s="2">
        <f>80000*45/1000000</f>
        <v>3.6</v>
      </c>
    </row>
    <row r="8" spans="1:3" x14ac:dyDescent="0.25">
      <c r="A8" s="17" t="s">
        <v>118</v>
      </c>
      <c r="B8" t="s">
        <v>121</v>
      </c>
      <c r="C8" s="2">
        <f>40000*40/1000000</f>
        <v>1.6</v>
      </c>
    </row>
    <row r="9" spans="1:3" x14ac:dyDescent="0.25">
      <c r="A9" t="s">
        <v>122</v>
      </c>
      <c r="C9" s="2">
        <v>4</v>
      </c>
    </row>
    <row r="10" spans="1:3" x14ac:dyDescent="0.25">
      <c r="A10" s="25" t="s">
        <v>123</v>
      </c>
      <c r="C10" s="2">
        <v>2</v>
      </c>
    </row>
    <row r="11" spans="1:3" x14ac:dyDescent="0.25">
      <c r="A11" s="25" t="s">
        <v>125</v>
      </c>
      <c r="C11" s="4">
        <f>SUM(C4:C10)</f>
        <v>22.7</v>
      </c>
    </row>
    <row r="12" spans="1:3" x14ac:dyDescent="0.25">
      <c r="A12" s="25" t="s">
        <v>124</v>
      </c>
      <c r="C12" s="2">
        <v>150000</v>
      </c>
    </row>
    <row r="13" spans="1:3" ht="15.75" thickBot="1" x14ac:dyDescent="0.3">
      <c r="A13" s="25" t="s">
        <v>126</v>
      </c>
      <c r="B13" t="s">
        <v>127</v>
      </c>
      <c r="C13" s="27">
        <f>+C11*1000000/C12</f>
        <v>151.33333333333334</v>
      </c>
    </row>
    <row r="14" spans="1:3" ht="15.75" thickTop="1"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D22" sqref="D22"/>
    </sheetView>
  </sheetViews>
  <sheetFormatPr defaultRowHeight="15" x14ac:dyDescent="0.25"/>
  <cols>
    <col min="1" max="1" width="21.140625" bestFit="1" customWidth="1"/>
  </cols>
  <sheetData>
    <row r="2" spans="1:3" x14ac:dyDescent="0.25">
      <c r="A2" s="1" t="s">
        <v>128</v>
      </c>
    </row>
    <row r="3" spans="1:3" x14ac:dyDescent="0.25">
      <c r="C3" t="s">
        <v>114</v>
      </c>
    </row>
    <row r="4" spans="1:3" x14ac:dyDescent="0.25">
      <c r="A4" t="s">
        <v>129</v>
      </c>
      <c r="C4" s="2">
        <v>20</v>
      </c>
    </row>
    <row r="5" spans="1:3" x14ac:dyDescent="0.25">
      <c r="A5" t="s">
        <v>130</v>
      </c>
      <c r="B5" t="s">
        <v>131</v>
      </c>
      <c r="C5" s="2">
        <v>12.9</v>
      </c>
    </row>
    <row r="6" spans="1:3" x14ac:dyDescent="0.25">
      <c r="A6" t="s">
        <v>115</v>
      </c>
      <c r="C6" s="2"/>
    </row>
    <row r="7" spans="1:3" x14ac:dyDescent="0.25">
      <c r="A7" s="22" t="s">
        <v>132</v>
      </c>
      <c r="B7" t="s">
        <v>136</v>
      </c>
      <c r="C7" s="2">
        <v>1</v>
      </c>
    </row>
    <row r="8" spans="1:3" x14ac:dyDescent="0.25">
      <c r="A8" s="22" t="s">
        <v>133</v>
      </c>
      <c r="B8" t="s">
        <v>137</v>
      </c>
      <c r="C8" s="2">
        <f>0.9*5</f>
        <v>4.5</v>
      </c>
    </row>
    <row r="9" spans="1:3" x14ac:dyDescent="0.25">
      <c r="A9" s="22" t="s">
        <v>134</v>
      </c>
      <c r="B9" t="s">
        <v>138</v>
      </c>
      <c r="C9" s="2">
        <f>0.8*10</f>
        <v>8</v>
      </c>
    </row>
    <row r="10" spans="1:3" x14ac:dyDescent="0.25">
      <c r="A10" s="22" t="s">
        <v>135</v>
      </c>
      <c r="B10" t="s">
        <v>139</v>
      </c>
      <c r="C10" s="2">
        <f>0.9*4</f>
        <v>3.6</v>
      </c>
    </row>
    <row r="11" spans="1:3" x14ac:dyDescent="0.25">
      <c r="A11" s="28" t="s">
        <v>125</v>
      </c>
      <c r="C11" s="2">
        <f>SUM(C4:C10)</f>
        <v>50</v>
      </c>
    </row>
    <row r="12" spans="1:3" x14ac:dyDescent="0.25">
      <c r="A12" s="28" t="s">
        <v>140</v>
      </c>
      <c r="C12" s="2">
        <v>20</v>
      </c>
    </row>
    <row r="13" spans="1:3" ht="15.75" thickBot="1" x14ac:dyDescent="0.3">
      <c r="A13" s="28" t="s">
        <v>141</v>
      </c>
      <c r="C13" s="26">
        <f>+C11/C12</f>
        <v>2.5</v>
      </c>
    </row>
    <row r="14" spans="1:3" ht="15.75" thickTop="1" x14ac:dyDescent="0.25"/>
  </sheetData>
  <phoneticPr fontId="7"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E21" sqref="E21"/>
    </sheetView>
  </sheetViews>
  <sheetFormatPr defaultRowHeight="15" x14ac:dyDescent="0.25"/>
  <sheetData>
    <row r="2" spans="1:1" x14ac:dyDescent="0.25">
      <c r="A2" s="1" t="s">
        <v>111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
  <sheetViews>
    <sheetView workbookViewId="0">
      <selection activeCell="L14" sqref="L14"/>
    </sheetView>
  </sheetViews>
  <sheetFormatPr defaultRowHeight="15" x14ac:dyDescent="0.25"/>
  <sheetData>
    <row r="2" spans="1:10" x14ac:dyDescent="0.25">
      <c r="A2" s="1" t="s">
        <v>102</v>
      </c>
    </row>
    <row r="3" spans="1:10" x14ac:dyDescent="0.25">
      <c r="A3" s="1"/>
    </row>
    <row r="4" spans="1:10" ht="30" customHeight="1" x14ac:dyDescent="0.25">
      <c r="A4" s="30" t="s">
        <v>96</v>
      </c>
      <c r="B4" s="30"/>
      <c r="C4" s="30"/>
      <c r="D4" s="30"/>
      <c r="E4" s="30"/>
      <c r="F4" s="30"/>
      <c r="G4" s="30"/>
      <c r="H4" s="30"/>
      <c r="I4" s="30"/>
      <c r="J4" s="30"/>
    </row>
    <row r="5" spans="1:10" ht="30" customHeight="1" x14ac:dyDescent="0.25">
      <c r="A5" s="30" t="s">
        <v>97</v>
      </c>
      <c r="B5" s="30"/>
      <c r="C5" s="30"/>
      <c r="D5" s="30"/>
      <c r="E5" s="30"/>
      <c r="F5" s="30"/>
      <c r="G5" s="30"/>
      <c r="H5" s="30"/>
      <c r="I5" s="30"/>
      <c r="J5" s="30"/>
    </row>
    <row r="6" spans="1:10" ht="30" customHeight="1" x14ac:dyDescent="0.25">
      <c r="A6" s="30" t="s">
        <v>98</v>
      </c>
      <c r="B6" s="30"/>
      <c r="C6" s="30"/>
      <c r="D6" s="30"/>
      <c r="E6" s="30"/>
      <c r="F6" s="30"/>
      <c r="G6" s="30"/>
      <c r="H6" s="30"/>
      <c r="I6" s="30"/>
      <c r="J6" s="30"/>
    </row>
    <row r="7" spans="1:10" ht="30" customHeight="1" x14ac:dyDescent="0.25">
      <c r="A7" s="30" t="s">
        <v>99</v>
      </c>
      <c r="B7" s="30"/>
      <c r="C7" s="30"/>
      <c r="D7" s="30"/>
      <c r="E7" s="30"/>
      <c r="F7" s="30"/>
      <c r="G7" s="30"/>
      <c r="H7" s="30"/>
      <c r="I7" s="30"/>
      <c r="J7" s="30"/>
    </row>
    <row r="8" spans="1:10" ht="30" customHeight="1" x14ac:dyDescent="0.25">
      <c r="A8" s="30" t="s">
        <v>100</v>
      </c>
      <c r="B8" s="30"/>
      <c r="C8" s="30"/>
      <c r="D8" s="30"/>
      <c r="E8" s="30"/>
      <c r="F8" s="30"/>
      <c r="G8" s="30"/>
      <c r="H8" s="30"/>
      <c r="I8" s="30"/>
      <c r="J8" s="30"/>
    </row>
    <row r="9" spans="1:10" ht="30" customHeight="1" x14ac:dyDescent="0.25">
      <c r="A9" s="30" t="s">
        <v>101</v>
      </c>
      <c r="B9" s="30"/>
      <c r="C9" s="30"/>
      <c r="D9" s="30"/>
      <c r="E9" s="30"/>
      <c r="F9" s="30"/>
      <c r="G9" s="30"/>
      <c r="H9" s="30"/>
      <c r="I9" s="30"/>
      <c r="J9" s="30"/>
    </row>
    <row r="11" spans="1:10" x14ac:dyDescent="0.25">
      <c r="A11" t="s">
        <v>108</v>
      </c>
    </row>
    <row r="12" spans="1:10" ht="45.75" customHeight="1" x14ac:dyDescent="0.25">
      <c r="A12" s="30" t="s">
        <v>103</v>
      </c>
      <c r="B12" s="30"/>
      <c r="C12" s="30"/>
      <c r="D12" s="30"/>
      <c r="E12" s="30"/>
      <c r="F12" s="30"/>
      <c r="G12" s="30"/>
      <c r="H12" s="30"/>
      <c r="I12" s="30"/>
      <c r="J12" s="30"/>
    </row>
    <row r="13" spans="1:10" ht="45.75" customHeight="1" x14ac:dyDescent="0.25">
      <c r="A13" s="30" t="s">
        <v>104</v>
      </c>
      <c r="B13" s="30"/>
      <c r="C13" s="30"/>
      <c r="D13" s="30"/>
      <c r="E13" s="30"/>
      <c r="F13" s="30"/>
      <c r="G13" s="30"/>
      <c r="H13" s="30"/>
      <c r="I13" s="30"/>
      <c r="J13" s="30"/>
    </row>
    <row r="14" spans="1:10" ht="45.75" customHeight="1" x14ac:dyDescent="0.25">
      <c r="A14" s="30" t="s">
        <v>105</v>
      </c>
      <c r="B14" s="30"/>
      <c r="C14" s="30"/>
      <c r="D14" s="30"/>
      <c r="E14" s="30"/>
      <c r="F14" s="30"/>
      <c r="G14" s="30"/>
      <c r="H14" s="30"/>
      <c r="I14" s="30"/>
      <c r="J14" s="30"/>
    </row>
    <row r="15" spans="1:10" ht="45.75" customHeight="1" x14ac:dyDescent="0.25">
      <c r="A15" s="30" t="s">
        <v>109</v>
      </c>
      <c r="B15" s="30"/>
      <c r="C15" s="30"/>
      <c r="D15" s="30"/>
      <c r="E15" s="30"/>
      <c r="F15" s="30"/>
      <c r="G15" s="30"/>
      <c r="H15" s="30"/>
      <c r="I15" s="30"/>
      <c r="J15" s="30"/>
    </row>
    <row r="16" spans="1:10" ht="45.75" customHeight="1" x14ac:dyDescent="0.25">
      <c r="A16" s="30" t="s">
        <v>106</v>
      </c>
      <c r="B16" s="30"/>
      <c r="C16" s="30"/>
      <c r="D16" s="30"/>
      <c r="E16" s="30"/>
      <c r="F16" s="30"/>
      <c r="G16" s="30"/>
      <c r="H16" s="30"/>
      <c r="I16" s="30"/>
      <c r="J16" s="30"/>
    </row>
    <row r="17" spans="1:10" ht="45.75" customHeight="1" x14ac:dyDescent="0.25">
      <c r="A17" s="30" t="s">
        <v>110</v>
      </c>
      <c r="B17" s="30"/>
      <c r="C17" s="30"/>
      <c r="D17" s="30"/>
      <c r="E17" s="30"/>
      <c r="F17" s="30"/>
      <c r="G17" s="30"/>
      <c r="H17" s="30"/>
      <c r="I17" s="30"/>
      <c r="J17" s="30"/>
    </row>
    <row r="18" spans="1:10" ht="45.75" customHeight="1" x14ac:dyDescent="0.25">
      <c r="A18" s="30" t="s">
        <v>107</v>
      </c>
      <c r="B18" s="30"/>
      <c r="C18" s="30"/>
      <c r="D18" s="30"/>
      <c r="E18" s="30"/>
      <c r="F18" s="30"/>
      <c r="G18" s="30"/>
      <c r="H18" s="30"/>
      <c r="I18" s="30"/>
      <c r="J18" s="30"/>
    </row>
  </sheetData>
  <mergeCells count="13">
    <mergeCell ref="A9:J9"/>
    <mergeCell ref="A4:J4"/>
    <mergeCell ref="A5:J5"/>
    <mergeCell ref="A6:J6"/>
    <mergeCell ref="A7:J7"/>
    <mergeCell ref="A8:J8"/>
    <mergeCell ref="A18:J18"/>
    <mergeCell ref="A12:J12"/>
    <mergeCell ref="A13:J13"/>
    <mergeCell ref="A14:J14"/>
    <mergeCell ref="A15:J15"/>
    <mergeCell ref="A16:J16"/>
    <mergeCell ref="A17:J17"/>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E16" sqref="E16"/>
    </sheetView>
  </sheetViews>
  <sheetFormatPr defaultRowHeight="15" x14ac:dyDescent="0.25"/>
  <cols>
    <col min="1" max="1" width="54.140625" customWidth="1"/>
    <col min="2" max="2" width="58" bestFit="1" customWidth="1"/>
  </cols>
  <sheetData>
    <row r="1" spans="1:3" x14ac:dyDescent="0.25">
      <c r="A1" s="1" t="s">
        <v>34</v>
      </c>
    </row>
    <row r="2" spans="1:3" x14ac:dyDescent="0.25">
      <c r="A2" t="s">
        <v>32</v>
      </c>
    </row>
    <row r="3" spans="1:3" ht="15.75" thickBot="1" x14ac:dyDescent="0.3"/>
    <row r="4" spans="1:3" ht="15.75" thickBot="1" x14ac:dyDescent="0.3">
      <c r="A4" s="11" t="s">
        <v>35</v>
      </c>
      <c r="B4" s="11" t="s">
        <v>36</v>
      </c>
    </row>
    <row r="5" spans="1:3" x14ac:dyDescent="0.25">
      <c r="A5" s="12" t="s">
        <v>11</v>
      </c>
      <c r="B5" s="13"/>
      <c r="C5" s="9" t="s">
        <v>70</v>
      </c>
    </row>
    <row r="6" spans="1:3" ht="45" customHeight="1" x14ac:dyDescent="0.25">
      <c r="A6" s="14" t="s">
        <v>37</v>
      </c>
      <c r="B6" s="20" t="s">
        <v>38</v>
      </c>
      <c r="C6" s="21" t="s">
        <v>73</v>
      </c>
    </row>
    <row r="7" spans="1:3" ht="15.75" thickBot="1" x14ac:dyDescent="0.3">
      <c r="A7" s="15"/>
      <c r="B7" s="15" t="s">
        <v>39</v>
      </c>
      <c r="C7" s="9"/>
    </row>
    <row r="8" spans="1:3" x14ac:dyDescent="0.25">
      <c r="A8" s="12" t="s">
        <v>40</v>
      </c>
      <c r="B8" s="13"/>
      <c r="C8" s="9" t="s">
        <v>69</v>
      </c>
    </row>
    <row r="9" spans="1:3" ht="30" x14ac:dyDescent="0.25">
      <c r="A9" s="14" t="s">
        <v>41</v>
      </c>
      <c r="B9" s="13" t="s">
        <v>42</v>
      </c>
      <c r="C9" s="9"/>
    </row>
    <row r="10" spans="1:3" ht="15.75" thickBot="1" x14ac:dyDescent="0.3">
      <c r="A10" s="15"/>
      <c r="B10" s="18" t="s">
        <v>43</v>
      </c>
      <c r="C10" s="19" t="s">
        <v>72</v>
      </c>
    </row>
    <row r="11" spans="1:3" x14ac:dyDescent="0.25">
      <c r="A11" s="13"/>
      <c r="B11" s="13"/>
      <c r="C11" s="9"/>
    </row>
    <row r="12" spans="1:3" x14ac:dyDescent="0.25">
      <c r="A12" s="12" t="s">
        <v>44</v>
      </c>
      <c r="B12" s="13"/>
      <c r="C12" s="9" t="s">
        <v>68</v>
      </c>
    </row>
    <row r="13" spans="1:3" ht="45.75" thickBot="1" x14ac:dyDescent="0.3">
      <c r="A13" s="16" t="s">
        <v>45</v>
      </c>
      <c r="B13" s="15" t="s">
        <v>46</v>
      </c>
      <c r="C13" s="9"/>
    </row>
    <row r="14" spans="1:3" x14ac:dyDescent="0.25">
      <c r="A14" s="13"/>
      <c r="B14" s="13"/>
      <c r="C14" s="9"/>
    </row>
    <row r="15" spans="1:3" x14ac:dyDescent="0.25">
      <c r="A15" s="12" t="s">
        <v>47</v>
      </c>
      <c r="B15" s="13" t="s">
        <v>48</v>
      </c>
      <c r="C15" s="9" t="s">
        <v>71</v>
      </c>
    </row>
    <row r="16" spans="1:3" ht="30.75" thickBot="1" x14ac:dyDescent="0.3">
      <c r="A16" s="16" t="s">
        <v>49</v>
      </c>
      <c r="B16" s="15" t="s">
        <v>50</v>
      </c>
    </row>
    <row r="19" spans="1:6" x14ac:dyDescent="0.25">
      <c r="A19" t="s">
        <v>33</v>
      </c>
    </row>
    <row r="20" spans="1:6" x14ac:dyDescent="0.25">
      <c r="A20" s="31" t="s">
        <v>51</v>
      </c>
      <c r="B20" s="32"/>
      <c r="C20" s="32"/>
      <c r="D20" s="32"/>
      <c r="E20" s="32"/>
      <c r="F20" s="32"/>
    </row>
    <row r="22" spans="1:6" x14ac:dyDescent="0.25">
      <c r="A22" s="31" t="s">
        <v>52</v>
      </c>
      <c r="B22" s="32"/>
      <c r="C22" s="32"/>
      <c r="D22" s="32"/>
      <c r="E22" s="32"/>
      <c r="F22" s="32"/>
    </row>
    <row r="24" spans="1:6" x14ac:dyDescent="0.25">
      <c r="A24" s="31" t="s">
        <v>53</v>
      </c>
      <c r="B24" s="32"/>
      <c r="C24" s="32"/>
      <c r="D24" s="32"/>
      <c r="E24" s="32"/>
      <c r="F24" s="32"/>
    </row>
    <row r="26" spans="1:6" x14ac:dyDescent="0.25">
      <c r="A26" s="31" t="s">
        <v>54</v>
      </c>
      <c r="B26" s="32"/>
      <c r="C26" s="32"/>
      <c r="D26" s="32"/>
      <c r="E26" s="32"/>
      <c r="F26" s="32"/>
    </row>
    <row r="28" spans="1:6" x14ac:dyDescent="0.25">
      <c r="A28" s="31" t="s">
        <v>55</v>
      </c>
      <c r="B28" s="32"/>
      <c r="C28" s="32"/>
      <c r="D28" s="32"/>
      <c r="E28" s="32"/>
      <c r="F28" s="32"/>
    </row>
    <row r="30" spans="1:6" x14ac:dyDescent="0.25">
      <c r="A30" s="31" t="s">
        <v>56</v>
      </c>
      <c r="B30" s="32"/>
      <c r="C30" s="32"/>
      <c r="D30" s="32"/>
      <c r="E30" s="32"/>
      <c r="F30" s="32"/>
    </row>
    <row r="32" spans="1:6" x14ac:dyDescent="0.25">
      <c r="A32" s="31" t="s">
        <v>57</v>
      </c>
      <c r="B32" s="32"/>
      <c r="C32" s="32"/>
      <c r="D32" s="32"/>
      <c r="E32" s="32"/>
      <c r="F32" s="32"/>
    </row>
    <row r="34" spans="1:6" x14ac:dyDescent="0.25">
      <c r="A34" s="31" t="s">
        <v>58</v>
      </c>
      <c r="B34" s="32"/>
      <c r="C34" s="32"/>
      <c r="D34" s="32"/>
      <c r="E34" s="32"/>
      <c r="F34" s="32"/>
    </row>
    <row r="36" spans="1:6" x14ac:dyDescent="0.25">
      <c r="A36" s="31" t="s">
        <v>59</v>
      </c>
      <c r="B36" s="32"/>
      <c r="C36" s="32"/>
      <c r="D36" s="32"/>
      <c r="E36" s="32"/>
      <c r="F36" s="32"/>
    </row>
    <row r="38" spans="1:6" x14ac:dyDescent="0.25">
      <c r="A38" s="1" t="s">
        <v>60</v>
      </c>
    </row>
    <row r="39" spans="1:6" x14ac:dyDescent="0.25">
      <c r="A39" t="s">
        <v>61</v>
      </c>
    </row>
    <row r="41" spans="1:6" x14ac:dyDescent="0.25">
      <c r="A41" s="17" t="s">
        <v>62</v>
      </c>
    </row>
    <row r="42" spans="1:6" x14ac:dyDescent="0.25">
      <c r="A42" s="17" t="s">
        <v>63</v>
      </c>
    </row>
    <row r="43" spans="1:6" x14ac:dyDescent="0.25">
      <c r="A43" s="17" t="s">
        <v>64</v>
      </c>
    </row>
    <row r="44" spans="1:6" x14ac:dyDescent="0.25">
      <c r="A44" s="17" t="s">
        <v>65</v>
      </c>
    </row>
    <row r="45" spans="1:6" x14ac:dyDescent="0.25">
      <c r="A45" s="17" t="s">
        <v>66</v>
      </c>
    </row>
    <row r="46" spans="1:6" x14ac:dyDescent="0.25">
      <c r="A46" s="17" t="s">
        <v>67</v>
      </c>
    </row>
  </sheetData>
  <mergeCells count="9">
    <mergeCell ref="A32:F32"/>
    <mergeCell ref="A34:F34"/>
    <mergeCell ref="A36:F36"/>
    <mergeCell ref="A20:F20"/>
    <mergeCell ref="A22:F22"/>
    <mergeCell ref="A24:F24"/>
    <mergeCell ref="A26:F26"/>
    <mergeCell ref="A28:F28"/>
    <mergeCell ref="A30:F3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13"/>
  <sheetViews>
    <sheetView tabSelected="1" workbookViewId="0">
      <selection activeCell="L22" sqref="L22"/>
    </sheetView>
  </sheetViews>
  <sheetFormatPr defaultRowHeight="15" x14ac:dyDescent="0.25"/>
  <cols>
    <col min="2" max="2" width="20" bestFit="1" customWidth="1"/>
    <col min="5" max="5" width="10.7109375" bestFit="1" customWidth="1"/>
    <col min="6" max="6" width="14.28515625" bestFit="1" customWidth="1"/>
    <col min="11" max="11" width="11.28515625" customWidth="1"/>
    <col min="12" max="12" width="13.28515625" bestFit="1" customWidth="1"/>
  </cols>
  <sheetData>
    <row r="3" spans="2:15" x14ac:dyDescent="0.25">
      <c r="B3" t="s">
        <v>84</v>
      </c>
      <c r="E3" t="s">
        <v>76</v>
      </c>
    </row>
    <row r="4" spans="2:15" x14ac:dyDescent="0.25">
      <c r="B4" t="s">
        <v>74</v>
      </c>
      <c r="C4" s="2">
        <v>250</v>
      </c>
      <c r="E4" t="s">
        <v>77</v>
      </c>
    </row>
    <row r="5" spans="2:15" x14ac:dyDescent="0.25">
      <c r="B5" t="s">
        <v>78</v>
      </c>
      <c r="C5" s="2">
        <v>15</v>
      </c>
      <c r="D5" t="s">
        <v>79</v>
      </c>
      <c r="K5" t="s">
        <v>80</v>
      </c>
      <c r="O5" s="8">
        <f>+C5/C4</f>
        <v>0.06</v>
      </c>
    </row>
    <row r="6" spans="2:15" x14ac:dyDescent="0.25">
      <c r="B6" t="s">
        <v>75</v>
      </c>
      <c r="C6" s="10">
        <f>+C4-C5</f>
        <v>235</v>
      </c>
      <c r="K6" t="s">
        <v>81</v>
      </c>
      <c r="L6" s="2">
        <v>1000000</v>
      </c>
    </row>
    <row r="7" spans="2:15" x14ac:dyDescent="0.25">
      <c r="B7" t="s">
        <v>30</v>
      </c>
      <c r="C7" s="2">
        <v>10</v>
      </c>
      <c r="K7" t="s">
        <v>82</v>
      </c>
      <c r="L7" s="2">
        <f>+L6*0.15</f>
        <v>150000</v>
      </c>
    </row>
    <row r="8" spans="2:15" x14ac:dyDescent="0.25">
      <c r="B8" t="s">
        <v>29</v>
      </c>
      <c r="C8" s="2">
        <v>5</v>
      </c>
      <c r="K8" t="s">
        <v>83</v>
      </c>
      <c r="L8" s="2">
        <v>20000</v>
      </c>
    </row>
    <row r="9" spans="2:15" x14ac:dyDescent="0.25">
      <c r="B9" t="s">
        <v>31</v>
      </c>
      <c r="C9" s="2">
        <v>185</v>
      </c>
      <c r="I9">
        <f>3.5*6</f>
        <v>21</v>
      </c>
      <c r="J9">
        <v>0.5</v>
      </c>
      <c r="L9" s="4">
        <f>+L7/L8</f>
        <v>7.5</v>
      </c>
    </row>
    <row r="11" spans="2:15" x14ac:dyDescent="0.25">
      <c r="F11">
        <f>5000000/60</f>
        <v>83333.333333333328</v>
      </c>
    </row>
    <row r="13" spans="2:15" x14ac:dyDescent="0.25">
      <c r="F13" s="2">
        <f>+F11*150</f>
        <v>12500000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705111C6CE9A4D9A32EDD3CE4225B6" ma:contentTypeVersion="2" ma:contentTypeDescription="Create a new document." ma:contentTypeScope="" ma:versionID="65a55d3207c9bb9e6d7f68b455286c2a">
  <xsd:schema xmlns:xsd="http://www.w3.org/2001/XMLSchema" xmlns:xs="http://www.w3.org/2001/XMLSchema" xmlns:p="http://schemas.microsoft.com/office/2006/metadata/properties" xmlns:ns2="894abf72-65ba-408b-9569-bc5346983487" targetNamespace="http://schemas.microsoft.com/office/2006/metadata/properties" ma:root="true" ma:fieldsID="82607859529cf660e07889a740458c09" ns2:_="">
    <xsd:import namespace="894abf72-65ba-408b-9569-bc534698348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4abf72-65ba-408b-9569-bc53469834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49AD73-2075-45ED-8A43-55B1C68F6098}">
  <ds:schemaRefs>
    <ds:schemaRef ds:uri="http://schemas.microsoft.com/sharepoint/v3/contenttype/forms"/>
  </ds:schemaRefs>
</ds:datastoreItem>
</file>

<file path=customXml/itemProps2.xml><?xml version="1.0" encoding="utf-8"?>
<ds:datastoreItem xmlns:ds="http://schemas.openxmlformats.org/officeDocument/2006/customXml" ds:itemID="{672D95BB-C92C-4179-83AB-0B50E8AB3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4abf72-65ba-408b-9569-bc5346983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AE0E40-4332-4527-BE63-C30BD8F2599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Sheet1</vt:lpstr>
      <vt:lpstr>E1</vt:lpstr>
      <vt:lpstr>E5</vt:lpstr>
      <vt:lpstr>E6</vt:lpstr>
      <vt:lpstr>E3</vt:lpstr>
      <vt:lpstr>Q1</vt:lpstr>
      <vt:lpstr>2121 Jul Q2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2022-10-04T08:21:08Z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0x01010087705111C6CE9A4D9A32EDD3CE4225B6</vt:lpwstr>
  </property>
</Properties>
</file>