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CL\FRG\Set 07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9" i="9" l="1"/>
  <c r="F19" i="9"/>
  <c r="H22" i="9"/>
  <c r="H20" i="9"/>
  <c r="F15" i="9"/>
  <c r="E14" i="9"/>
  <c r="E11" i="9"/>
  <c r="E10" i="9"/>
  <c r="H4" i="9"/>
  <c r="E5" i="9"/>
  <c r="J5" i="7"/>
  <c r="J6" i="7"/>
  <c r="J4" i="7"/>
  <c r="K4" i="7" s="1"/>
  <c r="I7" i="7"/>
  <c r="I9" i="7" s="1"/>
  <c r="K6" i="7"/>
  <c r="K5" i="7"/>
  <c r="D6" i="7"/>
  <c r="E6" i="7" s="1"/>
  <c r="D5" i="7"/>
  <c r="E4" i="7"/>
  <c r="C7" i="7"/>
  <c r="C9" i="7" s="1"/>
  <c r="H12" i="5"/>
  <c r="I6" i="5"/>
  <c r="I13" i="5"/>
  <c r="J6" i="5"/>
  <c r="J5" i="5"/>
  <c r="I5" i="5"/>
  <c r="H5" i="5"/>
  <c r="H6" i="5"/>
  <c r="F7" i="5"/>
  <c r="F13" i="5"/>
  <c r="E12" i="5"/>
  <c r="F10" i="5"/>
  <c r="F6" i="5"/>
  <c r="F5" i="5"/>
  <c r="E34" i="4"/>
  <c r="E31" i="4"/>
  <c r="E28" i="4"/>
  <c r="F38" i="4"/>
  <c r="F35" i="4"/>
  <c r="C34" i="4"/>
  <c r="F32" i="4"/>
  <c r="C31" i="4"/>
  <c r="F29" i="4"/>
  <c r="H10" i="3"/>
  <c r="E10" i="3"/>
  <c r="E9" i="3"/>
  <c r="E8" i="3"/>
  <c r="C6" i="3"/>
  <c r="C7" i="3"/>
  <c r="E7" i="3"/>
  <c r="E6" i="3"/>
  <c r="E18" i="2"/>
  <c r="F19" i="2" s="1"/>
  <c r="C16" i="2"/>
  <c r="C13" i="2"/>
  <c r="K7" i="7" l="1"/>
  <c r="J7" i="7"/>
  <c r="D7" i="7"/>
  <c r="E5" i="7"/>
  <c r="E7" i="7" s="1"/>
</calcChain>
</file>

<file path=xl/sharedStrings.xml><?xml version="1.0" encoding="utf-8"?>
<sst xmlns="http://schemas.openxmlformats.org/spreadsheetml/2006/main" count="161" uniqueCount="122">
  <si>
    <t>REVENUE FROM CONTRACT WITH CUSTOMERS - SLFRS 15</t>
  </si>
  <si>
    <r>
      <t xml:space="preserve">Reveneue shall recognise base of </t>
    </r>
    <r>
      <rPr>
        <b/>
        <u/>
        <sz val="11"/>
        <color theme="1"/>
        <rFont val="Calibri"/>
        <family val="2"/>
        <scheme val="minor"/>
      </rPr>
      <t>5 (FIVE) step</t>
    </r>
    <r>
      <rPr>
        <sz val="11"/>
        <color theme="1"/>
        <rFont val="Calibri"/>
        <family val="2"/>
        <scheme val="minor"/>
      </rPr>
      <t xml:space="preserve"> Model</t>
    </r>
  </si>
  <si>
    <t>1. Identify the Contract</t>
  </si>
  <si>
    <t>how to identify a contract Para 09</t>
  </si>
  <si>
    <t>2. Identify Performance obligation in contract</t>
  </si>
  <si>
    <t>3. Identify Contract price</t>
  </si>
  <si>
    <t>4. Allocation of Contract Price among Performance Obligation</t>
  </si>
  <si>
    <t>5. Recognise Revenue</t>
  </si>
  <si>
    <t>SELLER</t>
  </si>
  <si>
    <t>Buyer</t>
  </si>
  <si>
    <t>tang</t>
  </si>
  <si>
    <t>Control will transfer</t>
  </si>
  <si>
    <t>240000/-</t>
  </si>
  <si>
    <t>Totday</t>
  </si>
  <si>
    <t>Dr. Cash</t>
  </si>
  <si>
    <t>Cr. Contract Liability</t>
  </si>
  <si>
    <t>After</t>
  </si>
  <si>
    <t>Dr. P/L</t>
  </si>
  <si>
    <t>1st Year</t>
  </si>
  <si>
    <t>2nd Year</t>
  </si>
  <si>
    <t>Dr. Contract Liability</t>
  </si>
  <si>
    <t>Cr. Sales</t>
  </si>
  <si>
    <t>June 2019 CFR</t>
  </si>
  <si>
    <t>Contract Liability</t>
  </si>
  <si>
    <t>Contract Asset</t>
  </si>
  <si>
    <t>1/4/19 Cash</t>
  </si>
  <si>
    <t>31/3/2020 cash</t>
  </si>
  <si>
    <t>C/D</t>
  </si>
  <si>
    <t>Interest cost p/l</t>
  </si>
  <si>
    <t>c/d</t>
  </si>
  <si>
    <t>1/4/2020 B/F</t>
  </si>
  <si>
    <t>b/f</t>
  </si>
  <si>
    <t>Sales  - P/L</t>
  </si>
  <si>
    <t>31/3/2021 cash</t>
  </si>
  <si>
    <t>Cost of sales</t>
  </si>
  <si>
    <t>Cash</t>
  </si>
  <si>
    <t>1/4/19 liability</t>
  </si>
  <si>
    <t>31/3/20 asset</t>
  </si>
  <si>
    <t>P/L</t>
  </si>
  <si>
    <t>for the year ended 31/3/2021</t>
  </si>
  <si>
    <t>Sales</t>
  </si>
  <si>
    <t>gross profit</t>
  </si>
  <si>
    <t>31/3/2021</t>
  </si>
  <si>
    <t>cash</t>
  </si>
  <si>
    <t>Control</t>
  </si>
  <si>
    <t>other way</t>
  </si>
  <si>
    <t>control</t>
  </si>
  <si>
    <t>Today</t>
  </si>
  <si>
    <t xml:space="preserve">Dr.Receivable </t>
  </si>
  <si>
    <t>(PV of future receipt)</t>
  </si>
  <si>
    <t xml:space="preserve">1st year </t>
  </si>
  <si>
    <t>Dr. Receivables</t>
  </si>
  <si>
    <t>(interest on opening balance)</t>
  </si>
  <si>
    <t>end</t>
  </si>
  <si>
    <t>Cr. P/L</t>
  </si>
  <si>
    <t xml:space="preserve">2nd year </t>
  </si>
  <si>
    <t>Cr. Receivables</t>
  </si>
  <si>
    <t xml:space="preserve">Example: </t>
  </si>
  <si>
    <t>ABC has agreed to sell a machine to a customer ans will receive cash in two years</t>
  </si>
  <si>
    <t>according to the agreement the asset will transfer to the customer immedietly</t>
  </si>
  <si>
    <t>Incremental borrowing rate 10%</t>
  </si>
  <si>
    <t>amount to be received in two years 1,000,000/-</t>
  </si>
  <si>
    <t>Dr Receivable</t>
  </si>
  <si>
    <t>1 year end</t>
  </si>
  <si>
    <t>2 year end</t>
  </si>
  <si>
    <t>Cr. Receivable</t>
  </si>
  <si>
    <t>Price</t>
  </si>
  <si>
    <t>Cost</t>
  </si>
  <si>
    <t>Dr. Contract asset</t>
  </si>
  <si>
    <t>Cr. Cash</t>
  </si>
  <si>
    <t>Dr. Receivable</t>
  </si>
  <si>
    <t>Cr. Revenue</t>
  </si>
  <si>
    <t>Request</t>
  </si>
  <si>
    <t>pay</t>
  </si>
  <si>
    <t>YOU</t>
  </si>
  <si>
    <t>ME</t>
  </si>
  <si>
    <t>USA</t>
  </si>
  <si>
    <t>Tourist</t>
  </si>
  <si>
    <t>advance</t>
  </si>
  <si>
    <t>Travel Agency</t>
  </si>
  <si>
    <t xml:space="preserve">       book</t>
  </si>
  <si>
    <t>Plane tickets</t>
  </si>
  <si>
    <t>Hotels</t>
  </si>
  <si>
    <t>BFR</t>
  </si>
  <si>
    <t>Tehan, a domestic customer</t>
  </si>
  <si>
    <t>Corporate</t>
  </si>
  <si>
    <t>ori. Price</t>
  </si>
  <si>
    <t>Discount</t>
  </si>
  <si>
    <t>net Price</t>
  </si>
  <si>
    <t>Secuirty</t>
  </si>
  <si>
    <t>Cleaning</t>
  </si>
  <si>
    <t>Maintanance</t>
  </si>
  <si>
    <t>Aggregate price</t>
  </si>
  <si>
    <t>Question o3</t>
  </si>
  <si>
    <t>Retail outlet contract</t>
  </si>
  <si>
    <t>1. claimed penalties and additional cost from customer, it is probable of getting, company going to identify this seperately</t>
  </si>
  <si>
    <t>2. administration cost 10mn</t>
  </si>
  <si>
    <t>3. waste material cost 5mn</t>
  </si>
  <si>
    <t>storage facility on the same</t>
  </si>
  <si>
    <t>price 7mn</t>
  </si>
  <si>
    <t>cost 5mn</t>
  </si>
  <si>
    <t>The parties agreed to modify the contract to include the construction of the storage facility</t>
  </si>
  <si>
    <t>Question 6</t>
  </si>
  <si>
    <t>i</t>
  </si>
  <si>
    <t>today - payment to customer</t>
  </si>
  <si>
    <t>After - made a sale</t>
  </si>
  <si>
    <t>4mn</t>
  </si>
  <si>
    <t>Dr. cash</t>
  </si>
  <si>
    <t>Cr. Salaes</t>
  </si>
  <si>
    <t>Cr. contract asset</t>
  </si>
  <si>
    <t>ii</t>
  </si>
  <si>
    <t>1Q</t>
  </si>
  <si>
    <t>ONLY 75 UNITS ( PROJECTION 300)</t>
  </si>
  <si>
    <t>2Q</t>
  </si>
  <si>
    <t>500 units ( Projection 1150)</t>
  </si>
  <si>
    <t>iii</t>
  </si>
  <si>
    <t>Dr. Cost of sale</t>
  </si>
  <si>
    <t>Cr. Inventory</t>
  </si>
  <si>
    <t>end of 1 year</t>
  </si>
  <si>
    <t>Cr. P/l</t>
  </si>
  <si>
    <t>End of 2 year</t>
  </si>
  <si>
    <t xml:space="preserve">Dr. Cash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</si>
</sst>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3" fontId="0" fillId="0" borderId="2" xfId="1" applyFont="1" applyBorder="1"/>
    <xf numFmtId="43" fontId="0" fillId="0" borderId="3" xfId="1" applyFont="1" applyBorder="1"/>
    <xf numFmtId="43" fontId="0" fillId="0" borderId="4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0" xfId="1" applyNumberFormat="1" applyFont="1"/>
    <xf numFmtId="9" fontId="0" fillId="0" borderId="0" xfId="2" applyFont="1"/>
    <xf numFmtId="9" fontId="2" fillId="0" borderId="0" xfId="2" applyFont="1"/>
    <xf numFmtId="164" fontId="0" fillId="3" borderId="0" xfId="1" applyNumberFormat="1" applyFont="1" applyFill="1"/>
    <xf numFmtId="164" fontId="0" fillId="0" borderId="0" xfId="0" applyNumberFormat="1"/>
    <xf numFmtId="15" fontId="0" fillId="0" borderId="0" xfId="0" applyNumberFormat="1"/>
    <xf numFmtId="165" fontId="0" fillId="0" borderId="0" xfId="2" applyNumberFormat="1" applyFont="1"/>
    <xf numFmtId="43" fontId="0" fillId="0" borderId="0" xfId="0" applyNumberFormat="1"/>
    <xf numFmtId="17" fontId="0" fillId="0" borderId="0" xfId="0" applyNumberFormat="1"/>
    <xf numFmtId="164" fontId="0" fillId="0" borderId="13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580572</xdr:colOff>
      <xdr:row>16</xdr:row>
      <xdr:rowOff>22678</xdr:rowOff>
    </xdr:from>
    <xdr:to>
      <xdr:col>6</xdr:col>
      <xdr:colOff>9072</xdr:colOff>
      <xdr:row>16</xdr:row>
      <xdr:rowOff>31750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3670CDA-D545-4C07-91E7-017E00FA720A}"/>
            </a:ext>
          </a:extLst>
        </xdr:cNvPr>
        <xdr:cNvCxnSpPr/>
      </xdr:nvCxnSpPr>
      <xdr:spPr>
        <a:xfrm flipH="1">
          <a:off x="1188358" y="1882321"/>
          <a:ext cx="2467428" cy="90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48080</xdr:colOff>
      <xdr:row>16</xdr:row>
      <xdr:rowOff>145143</xdr:rowOff>
    </xdr:from>
    <xdr:to>
      <xdr:col>5</xdr:col>
      <xdr:colOff>585107</xdr:colOff>
      <xdr:row>16</xdr:row>
      <xdr:rowOff>147864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EC969D6F-11A3-4108-A0B6-3C2C2CF29236}"/>
            </a:ext>
          </a:extLst>
        </xdr:cNvPr>
        <xdr:cNvCxnSpPr/>
      </xdr:nvCxnSpPr>
      <xdr:spPr>
        <a:xfrm flipV="1">
          <a:off x="1263651" y="2004786"/>
          <a:ext cx="2360385" cy="27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304799</xdr:colOff>
      <xdr:row>19</xdr:row>
      <xdr:rowOff>118696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4884</xdr:colOff>
      <xdr:row>1</xdr:row>
      <xdr:rowOff>175847</xdr:rowOff>
    </xdr:from>
    <xdr:to>
      <xdr:col>6</xdr:col>
      <xdr:colOff>9769</xdr:colOff>
      <xdr:row>4</xdr:row>
      <xdr:rowOff>43961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A45AB54-885C-4790-A7D7-B10F6C65BF18}"/>
            </a:ext>
          </a:extLst>
        </xdr:cNvPr>
        <xdr:cNvCxnSpPr/>
      </xdr:nvCxnSpPr>
      <xdr:spPr>
        <a:xfrm flipH="1">
          <a:off x="3668346" y="361462"/>
          <a:ext cx="4885" cy="4249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304799</xdr:colOff>
      <xdr:row>19</xdr:row>
      <xdr:rowOff>118696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9524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19</xdr:col>
      <xdr:colOff>568568</xdr:colOff>
      <xdr:row>40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4015154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312126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592666</xdr:colOff>
      <xdr:row>4</xdr:row>
      <xdr:rowOff>100542</xdr:rowOff>
    </xdr:from>
    <xdr:to>
      <xdr:col>3</xdr:col>
      <xdr:colOff>555625</xdr:colOff>
      <xdr:row>4</xdr:row>
      <xdr:rowOff>111125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8CBA4D95-3C77-41C6-9902-3BC8D5BF2CEB}"/>
            </a:ext>
          </a:extLst>
        </xdr:cNvPr>
        <xdr:cNvCxnSpPr/>
      </xdr:nvCxnSpPr>
      <xdr:spPr>
        <a:xfrm>
          <a:off x="1201208" y="841375"/>
          <a:ext cx="1180042" cy="10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517524</xdr:colOff>
      <xdr:row>4</xdr:row>
      <xdr:rowOff>46567</xdr:rowOff>
    </xdr:from>
    <xdr:to>
      <xdr:col>6</xdr:col>
      <xdr:colOff>480483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E58AA398-A324-4B47-B307-4ADC2AE86056}"/>
            </a:ext>
          </a:extLst>
        </xdr:cNvPr>
        <xdr:cNvCxnSpPr/>
      </xdr:nvCxnSpPr>
      <xdr:spPr>
        <a:xfrm>
          <a:off x="2951691" y="787400"/>
          <a:ext cx="1180042" cy="10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479425</xdr:colOff>
      <xdr:row>4</xdr:row>
      <xdr:rowOff>153458</xdr:rowOff>
    </xdr:from>
    <xdr:to>
      <xdr:col>7</xdr:col>
      <xdr:colOff>37042</xdr:colOff>
      <xdr:row>4</xdr:row>
      <xdr:rowOff>156633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796098DF-3456-41F0-8521-3618D1B8FCAD}"/>
            </a:ext>
          </a:extLst>
        </xdr:cNvPr>
        <xdr:cNvCxnSpPr/>
      </xdr:nvCxnSpPr>
      <xdr:spPr>
        <a:xfrm flipH="1">
          <a:off x="2913592" y="894291"/>
          <a:ext cx="1383242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596899</xdr:colOff>
      <xdr:row>6</xdr:row>
      <xdr:rowOff>4234</xdr:rowOff>
    </xdr:from>
    <xdr:to>
      <xdr:col>3</xdr:col>
      <xdr:colOff>559858</xdr:colOff>
      <xdr:row>6</xdr:row>
      <xdr:rowOff>14817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6104D40C-16AE-4DD6-844F-1FC7C49D5322}"/>
            </a:ext>
          </a:extLst>
        </xdr:cNvPr>
        <xdr:cNvCxnSpPr/>
      </xdr:nvCxnSpPr>
      <xdr:spPr>
        <a:xfrm>
          <a:off x="1205441" y="1115484"/>
          <a:ext cx="1180042" cy="105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273049</xdr:colOff>
      <xdr:row>19</xdr:row>
      <xdr:rowOff>118696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127906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334107</xdr:colOff>
      <xdr:row>19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20</xdr:col>
      <xdr:colOff>250370</xdr:colOff>
      <xdr:row>41</xdr:row>
      <xdr:rowOff>118696</xdr:rowOff>
    </xdr:to>
    <xdr:sp macro="" textlink="">
      <xdr:nvSpPr>
        <xdr:cNvPr id="2" name="Rectangle 1"/>
        <xdr:cNvSpPr>
          <a:spLocks/>
        </xdr:cNvSpPr>
      </xdr:nvSpPr>
      <xdr:spPr>
        <a:xfrm>
          <a:off x="0" y="4191000"/>
          <a:ext cx="12496799" cy="373819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zoomScaleNormal="100" workbookViewId="0">
      <selection sqref="A1:XFD1048576"/>
    </sheetView>
  </sheetViews>
  <sheetFormatPr defaultRowHeight="15" x14ac:dyDescent="0.25"/>
  <sheetData>
    <row r="1" spans="2:5" x14ac:dyDescent="0.25">
      <c r="B1" s="2" t="s">
        <v>0</v>
      </c>
    </row>
    <row r="2" spans="2:5" x14ac:dyDescent="0.25">
      <c r="B2" t="s">
        <v>1</v>
      </c>
    </row>
    <row r="4" spans="2:5" x14ac:dyDescent="0.25">
      <c r="B4" t="s">
        <v>2</v>
      </c>
    </row>
    <row r="5" spans="2:5" x14ac:dyDescent="0.25">
      <c r="B5" s="3" t="s">
        <v>3</v>
      </c>
      <c r="C5" s="3"/>
      <c r="D5" s="3"/>
      <c r="E5" s="3"/>
    </row>
    <row r="7" spans="2:5" x14ac:dyDescent="0.25">
      <c r="B7" t="s">
        <v>4</v>
      </c>
    </row>
    <row r="12" spans="2:5" x14ac:dyDescent="0.25">
      <c r="B12" t="s">
        <v>5</v>
      </c>
    </row>
    <row r="13" spans="2:5" x14ac:dyDescent="0.25">
      <c r="B13" t="s">
        <v>6</v>
      </c>
    </row>
    <row r="14" spans="2:5" x14ac:dyDescent="0.25">
      <c r="B14" t="s">
        <v>7</v>
      </c>
    </row>
    <row r="17" spans="2:7" x14ac:dyDescent="0.25">
      <c r="B17" t="s">
        <v>8</v>
      </c>
      <c r="G17" t="s">
        <v>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zoomScaleNormal="100" workbookViewId="0">
      <selection sqref="A1:XFD1048576"/>
    </sheetView>
  </sheetViews>
  <sheetFormatPr defaultRowHeight="15" x14ac:dyDescent="0.25"/>
  <sheetData>
    <row r="1" spans="2:7" x14ac:dyDescent="0.25">
      <c r="B1" t="s">
        <v>10</v>
      </c>
    </row>
    <row r="2" spans="2:7" x14ac:dyDescent="0.25">
      <c r="B2">
        <v>0</v>
      </c>
      <c r="D2">
        <v>1</v>
      </c>
      <c r="F2">
        <v>2</v>
      </c>
    </row>
    <row r="3" spans="2:7" x14ac:dyDescent="0.25">
      <c r="C3" s="4"/>
      <c r="D3" s="4"/>
      <c r="E3" s="4"/>
      <c r="F3" s="4"/>
    </row>
    <row r="4" spans="2:7" x14ac:dyDescent="0.25">
      <c r="G4" t="s">
        <v>11</v>
      </c>
    </row>
    <row r="6" spans="2:7" x14ac:dyDescent="0.25">
      <c r="B6" t="s">
        <v>12</v>
      </c>
    </row>
    <row r="9" spans="2:7" x14ac:dyDescent="0.25">
      <c r="B9" t="s">
        <v>13</v>
      </c>
      <c r="C9" t="s">
        <v>14</v>
      </c>
      <c r="E9">
        <v>240000</v>
      </c>
    </row>
    <row r="10" spans="2:7" x14ac:dyDescent="0.25">
      <c r="C10" t="s">
        <v>15</v>
      </c>
      <c r="F10">
        <v>240000</v>
      </c>
    </row>
    <row r="12" spans="2:7" x14ac:dyDescent="0.25">
      <c r="B12" t="s">
        <v>16</v>
      </c>
      <c r="C12" t="s">
        <v>17</v>
      </c>
      <c r="E12">
        <v>12000</v>
      </c>
    </row>
    <row r="13" spans="2:7" x14ac:dyDescent="0.25">
      <c r="B13" t="s">
        <v>18</v>
      </c>
      <c r="C13" t="str">
        <f>C10</f>
        <v>Cr. Contract Liability</v>
      </c>
      <c r="F13">
        <v>12000</v>
      </c>
    </row>
    <row r="15" spans="2:7" x14ac:dyDescent="0.25">
      <c r="B15" t="s">
        <v>16</v>
      </c>
      <c r="C15" t="s">
        <v>17</v>
      </c>
      <c r="E15">
        <v>12600</v>
      </c>
    </row>
    <row r="16" spans="2:7" x14ac:dyDescent="0.25">
      <c r="B16" t="s">
        <v>19</v>
      </c>
      <c r="C16" t="str">
        <f>C13</f>
        <v>Cr. Contract Liability</v>
      </c>
      <c r="F16">
        <v>12600</v>
      </c>
    </row>
    <row r="18" spans="3:6" x14ac:dyDescent="0.25">
      <c r="C18" t="s">
        <v>20</v>
      </c>
      <c r="E18">
        <f>F10+F13+F16</f>
        <v>264600</v>
      </c>
    </row>
    <row r="19" spans="3:6" x14ac:dyDescent="0.25">
      <c r="C19" t="s">
        <v>21</v>
      </c>
      <c r="F19">
        <f>E18</f>
        <v>264600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zoomScaleNormal="100" workbookViewId="0">
      <selection sqref="A1:XFD1048576"/>
    </sheetView>
  </sheetViews>
  <sheetFormatPr defaultRowHeight="15" x14ac:dyDescent="0.25"/>
  <cols>
    <col min="2" max="2" width="19.140625" customWidth="1"/>
    <col min="4" max="4" width="18.5703125" customWidth="1"/>
    <col min="7" max="7" width="15.5703125" customWidth="1"/>
    <col min="9" max="9" width="15.140625" customWidth="1"/>
  </cols>
  <sheetData>
    <row r="1" spans="2:10" x14ac:dyDescent="0.25">
      <c r="B1" t="s">
        <v>22</v>
      </c>
    </row>
    <row r="4" spans="2:10" x14ac:dyDescent="0.25">
      <c r="B4" s="5"/>
      <c r="C4" s="5" t="s">
        <v>23</v>
      </c>
      <c r="D4" s="5"/>
      <c r="E4" s="5"/>
      <c r="G4" s="5"/>
      <c r="H4" s="5" t="s">
        <v>24</v>
      </c>
      <c r="I4" s="5"/>
      <c r="J4" s="5"/>
    </row>
    <row r="5" spans="2:10" x14ac:dyDescent="0.25">
      <c r="C5" s="9"/>
      <c r="D5" t="s">
        <v>25</v>
      </c>
      <c r="E5" s="9">
        <v>350</v>
      </c>
      <c r="G5" t="s">
        <v>26</v>
      </c>
      <c r="H5" s="6">
        <v>180</v>
      </c>
      <c r="J5" s="6"/>
    </row>
    <row r="6" spans="2:10" x14ac:dyDescent="0.25">
      <c r="B6" t="s">
        <v>27</v>
      </c>
      <c r="C6" s="10">
        <f>C7</f>
        <v>396.86500000000001</v>
      </c>
      <c r="D6" t="s">
        <v>28</v>
      </c>
      <c r="E6" s="10">
        <f>E5*13.39%</f>
        <v>46.865000000000009</v>
      </c>
      <c r="H6" s="7"/>
      <c r="I6" t="s">
        <v>29</v>
      </c>
      <c r="J6" s="7">
        <v>180</v>
      </c>
    </row>
    <row r="7" spans="2:10" x14ac:dyDescent="0.25">
      <c r="C7" s="11">
        <f>E7</f>
        <v>396.86500000000001</v>
      </c>
      <c r="E7" s="11">
        <f>E5+E6</f>
        <v>396.86500000000001</v>
      </c>
      <c r="H7" s="8">
        <v>180</v>
      </c>
      <c r="J7" s="8">
        <v>180</v>
      </c>
    </row>
    <row r="8" spans="2:10" x14ac:dyDescent="0.25">
      <c r="C8" s="10"/>
      <c r="D8" t="s">
        <v>30</v>
      </c>
      <c r="E8" s="10">
        <f>C6</f>
        <v>396.86500000000001</v>
      </c>
      <c r="G8" t="s">
        <v>31</v>
      </c>
      <c r="H8" s="7">
        <v>180</v>
      </c>
      <c r="J8" s="7"/>
    </row>
    <row r="9" spans="2:10" x14ac:dyDescent="0.25">
      <c r="B9" t="s">
        <v>32</v>
      </c>
      <c r="C9" s="10">
        <v>450</v>
      </c>
      <c r="D9" t="s">
        <v>28</v>
      </c>
      <c r="E9" s="10">
        <f>E8*13.39%</f>
        <v>53.140223500000012</v>
      </c>
      <c r="G9" t="s">
        <v>33</v>
      </c>
      <c r="H9" s="7">
        <v>120</v>
      </c>
      <c r="I9" t="s">
        <v>34</v>
      </c>
      <c r="J9" s="7">
        <v>300</v>
      </c>
    </row>
    <row r="10" spans="2:10" x14ac:dyDescent="0.25">
      <c r="C10" s="11">
        <v>450</v>
      </c>
      <c r="E10" s="11">
        <f>+E9+E8</f>
        <v>450.0052235</v>
      </c>
      <c r="H10" s="8">
        <f>H8+H9</f>
        <v>300</v>
      </c>
      <c r="J10" s="8">
        <v>300</v>
      </c>
    </row>
    <row r="11" spans="2:10" x14ac:dyDescent="0.25">
      <c r="C11" s="10"/>
      <c r="E11" s="10"/>
      <c r="H11" s="7"/>
      <c r="J11" s="7"/>
    </row>
    <row r="12" spans="2:10" x14ac:dyDescent="0.25">
      <c r="C12" s="10"/>
      <c r="E12" s="10"/>
      <c r="H12" s="7"/>
      <c r="J12" s="7"/>
    </row>
    <row r="14" spans="2:10" x14ac:dyDescent="0.25">
      <c r="B14" s="5"/>
      <c r="C14" s="5" t="s">
        <v>35</v>
      </c>
      <c r="D14" s="5"/>
      <c r="E14" s="5"/>
    </row>
    <row r="15" spans="2:10" x14ac:dyDescent="0.25">
      <c r="B15" t="s">
        <v>36</v>
      </c>
      <c r="C15" s="6">
        <v>350</v>
      </c>
      <c r="D15" t="s">
        <v>37</v>
      </c>
      <c r="E15" s="6">
        <v>180</v>
      </c>
      <c r="G15" s="5"/>
      <c r="H15" s="5" t="s">
        <v>38</v>
      </c>
      <c r="I15" s="5" t="s">
        <v>39</v>
      </c>
      <c r="J15" s="5"/>
    </row>
    <row r="16" spans="2:10" x14ac:dyDescent="0.25">
      <c r="C16" s="7"/>
      <c r="E16" s="7"/>
      <c r="G16" t="s">
        <v>34</v>
      </c>
      <c r="H16" s="6">
        <v>300</v>
      </c>
      <c r="I16" t="s">
        <v>40</v>
      </c>
      <c r="J16" s="6">
        <v>450</v>
      </c>
    </row>
    <row r="17" spans="3:10" x14ac:dyDescent="0.25">
      <c r="C17" s="8"/>
      <c r="E17" s="8"/>
      <c r="G17" t="s">
        <v>41</v>
      </c>
      <c r="H17" s="7">
        <v>150</v>
      </c>
      <c r="J17" s="7"/>
    </row>
    <row r="18" spans="3:10" x14ac:dyDescent="0.25">
      <c r="C18" s="7"/>
      <c r="D18" t="s">
        <v>42</v>
      </c>
      <c r="E18" s="7">
        <v>120</v>
      </c>
      <c r="H18" s="8"/>
      <c r="J18" s="8"/>
    </row>
    <row r="19" spans="3:10" x14ac:dyDescent="0.25">
      <c r="C19" s="7"/>
      <c r="E19" s="7"/>
      <c r="H19" s="7"/>
      <c r="J19" s="7"/>
    </row>
    <row r="20" spans="3:10" x14ac:dyDescent="0.25">
      <c r="C20" s="7"/>
      <c r="E20" s="7"/>
      <c r="H20" s="7"/>
      <c r="J20" s="7"/>
    </row>
    <row r="21" spans="3:10" x14ac:dyDescent="0.25">
      <c r="C21" s="7"/>
      <c r="E21" s="7"/>
      <c r="H21" s="7"/>
      <c r="J21" s="7"/>
    </row>
    <row r="22" spans="3:10" x14ac:dyDescent="0.25">
      <c r="C22" s="7"/>
      <c r="E22" s="7"/>
      <c r="H22" s="7"/>
      <c r="J22" s="7"/>
    </row>
    <row r="23" spans="3:10" x14ac:dyDescent="0.25">
      <c r="H23" s="7"/>
      <c r="J23" s="7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9"/>
  <sheetViews>
    <sheetView topLeftCell="A21" zoomScaleNormal="100" workbookViewId="0">
      <selection activeCell="A22" sqref="A1:XFD1048576"/>
    </sheetView>
  </sheetViews>
  <sheetFormatPr defaultRowHeight="15" x14ac:dyDescent="0.25"/>
  <cols>
    <col min="2" max="2" width="10.140625" customWidth="1"/>
    <col min="5" max="6" width="11.42578125" bestFit="1" customWidth="1"/>
  </cols>
  <sheetData>
    <row r="3" spans="2:7" x14ac:dyDescent="0.25">
      <c r="C3" s="4"/>
      <c r="D3" s="4"/>
      <c r="E3" s="4"/>
      <c r="F3" s="4"/>
    </row>
    <row r="4" spans="2:7" x14ac:dyDescent="0.25">
      <c r="B4" t="s">
        <v>43</v>
      </c>
      <c r="G4" t="s">
        <v>44</v>
      </c>
    </row>
    <row r="5" spans="2:7" ht="15.75" thickBot="1" x14ac:dyDescent="0.3"/>
    <row r="6" spans="2:7" x14ac:dyDescent="0.25">
      <c r="B6" s="12"/>
      <c r="C6" s="13"/>
      <c r="D6" s="13" t="s">
        <v>45</v>
      </c>
      <c r="E6" s="13"/>
      <c r="F6" s="13"/>
      <c r="G6" s="14"/>
    </row>
    <row r="7" spans="2:7" x14ac:dyDescent="0.25">
      <c r="B7" s="15"/>
      <c r="C7" s="4"/>
      <c r="D7" s="4"/>
      <c r="E7" s="4"/>
      <c r="F7" s="4"/>
      <c r="G7" s="16"/>
    </row>
    <row r="8" spans="2:7" ht="15.75" thickBot="1" x14ac:dyDescent="0.3">
      <c r="B8" s="17" t="s">
        <v>46</v>
      </c>
      <c r="C8" s="18"/>
      <c r="D8" s="18"/>
      <c r="E8" s="18"/>
      <c r="F8" s="18"/>
      <c r="G8" s="19" t="s">
        <v>43</v>
      </c>
    </row>
    <row r="11" spans="2:7" x14ac:dyDescent="0.25">
      <c r="B11" t="s">
        <v>47</v>
      </c>
      <c r="C11" t="s">
        <v>48</v>
      </c>
      <c r="E11" t="s">
        <v>49</v>
      </c>
    </row>
    <row r="12" spans="2:7" x14ac:dyDescent="0.25">
      <c r="C12" t="s">
        <v>21</v>
      </c>
    </row>
    <row r="14" spans="2:7" x14ac:dyDescent="0.25">
      <c r="B14" t="s">
        <v>50</v>
      </c>
      <c r="C14" t="s">
        <v>51</v>
      </c>
      <c r="E14" t="s">
        <v>52</v>
      </c>
    </row>
    <row r="15" spans="2:7" x14ac:dyDescent="0.25">
      <c r="B15" t="s">
        <v>53</v>
      </c>
      <c r="C15" t="s">
        <v>54</v>
      </c>
    </row>
    <row r="17" spans="2:6" x14ac:dyDescent="0.25">
      <c r="B17" t="s">
        <v>55</v>
      </c>
      <c r="C17" t="s">
        <v>51</v>
      </c>
      <c r="E17" t="s">
        <v>52</v>
      </c>
    </row>
    <row r="18" spans="2:6" x14ac:dyDescent="0.25">
      <c r="B18" t="s">
        <v>53</v>
      </c>
      <c r="C18" t="s">
        <v>54</v>
      </c>
    </row>
    <row r="20" spans="2:6" x14ac:dyDescent="0.25">
      <c r="C20" t="s">
        <v>14</v>
      </c>
    </row>
    <row r="21" spans="2:6" x14ac:dyDescent="0.25">
      <c r="C21" t="s">
        <v>56</v>
      </c>
    </row>
    <row r="23" spans="2:6" x14ac:dyDescent="0.25">
      <c r="B23" t="s">
        <v>57</v>
      </c>
      <c r="C23" t="s">
        <v>58</v>
      </c>
    </row>
    <row r="24" spans="2:6" x14ac:dyDescent="0.25">
      <c r="C24" t="s">
        <v>59</v>
      </c>
    </row>
    <row r="25" spans="2:6" x14ac:dyDescent="0.25">
      <c r="C25" t="s">
        <v>60</v>
      </c>
    </row>
    <row r="26" spans="2:6" x14ac:dyDescent="0.25">
      <c r="C26" t="s">
        <v>61</v>
      </c>
    </row>
    <row r="28" spans="2:6" x14ac:dyDescent="0.25">
      <c r="B28" t="s">
        <v>47</v>
      </c>
      <c r="C28" t="s">
        <v>62</v>
      </c>
      <c r="E28" s="20">
        <f>1000000*(1/(1.1^2))</f>
        <v>826446.2809917354</v>
      </c>
      <c r="F28" s="20"/>
    </row>
    <row r="29" spans="2:6" x14ac:dyDescent="0.25">
      <c r="C29" t="s">
        <v>21</v>
      </c>
      <c r="E29" s="20"/>
      <c r="F29" s="20">
        <f>E28</f>
        <v>826446.2809917354</v>
      </c>
    </row>
    <row r="30" spans="2:6" x14ac:dyDescent="0.25">
      <c r="E30" s="20"/>
      <c r="F30" s="20"/>
    </row>
    <row r="31" spans="2:6" x14ac:dyDescent="0.25">
      <c r="B31" t="s">
        <v>63</v>
      </c>
      <c r="C31" t="str">
        <f>C28</f>
        <v>Dr Receivable</v>
      </c>
      <c r="E31" s="20">
        <f>E28*10%</f>
        <v>82644.62809917354</v>
      </c>
      <c r="F31" s="20"/>
    </row>
    <row r="32" spans="2:6" x14ac:dyDescent="0.25">
      <c r="C32" t="s">
        <v>54</v>
      </c>
      <c r="E32" s="20"/>
      <c r="F32" s="20">
        <f>E31</f>
        <v>82644.62809917354</v>
      </c>
    </row>
    <row r="33" spans="2:6" x14ac:dyDescent="0.25">
      <c r="E33" s="20"/>
      <c r="F33" s="20"/>
    </row>
    <row r="34" spans="2:6" x14ac:dyDescent="0.25">
      <c r="B34" t="s">
        <v>64</v>
      </c>
      <c r="C34" t="str">
        <f>C31</f>
        <v>Dr Receivable</v>
      </c>
      <c r="E34" s="20">
        <f>(E28+E31)*10%</f>
        <v>90909.090909090897</v>
      </c>
      <c r="F34" s="20"/>
    </row>
    <row r="35" spans="2:6" x14ac:dyDescent="0.25">
      <c r="C35" t="s">
        <v>54</v>
      </c>
      <c r="E35" s="20"/>
      <c r="F35" s="20">
        <f>E34</f>
        <v>90909.090909090897</v>
      </c>
    </row>
    <row r="36" spans="2:6" x14ac:dyDescent="0.25">
      <c r="E36" s="20"/>
      <c r="F36" s="20"/>
    </row>
    <row r="37" spans="2:6" x14ac:dyDescent="0.25">
      <c r="C37" t="s">
        <v>14</v>
      </c>
      <c r="E37" s="20">
        <v>1000000</v>
      </c>
      <c r="F37" s="20"/>
    </row>
    <row r="38" spans="2:6" x14ac:dyDescent="0.25">
      <c r="C38" t="s">
        <v>65</v>
      </c>
      <c r="E38" s="20"/>
      <c r="F38" s="20">
        <f>E37</f>
        <v>1000000</v>
      </c>
    </row>
    <row r="39" spans="2:6" x14ac:dyDescent="0.25">
      <c r="E39" s="20"/>
      <c r="F39" s="20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3"/>
  <sheetViews>
    <sheetView zoomScaleNormal="100" workbookViewId="0">
      <selection activeCell="E1" sqref="E1:J1048576"/>
    </sheetView>
  </sheetViews>
  <sheetFormatPr defaultRowHeight="15" x14ac:dyDescent="0.25"/>
  <cols>
    <col min="4" max="4" width="13" bestFit="1" customWidth="1"/>
    <col min="5" max="10" width="13.5703125" customWidth="1"/>
  </cols>
  <sheetData>
    <row r="3" spans="3:10" x14ac:dyDescent="0.25">
      <c r="C3" s="4"/>
      <c r="D3" s="4"/>
      <c r="E3" s="4"/>
      <c r="F3" s="4"/>
      <c r="G3" s="4"/>
      <c r="H3" s="4"/>
    </row>
    <row r="4" spans="3:10" x14ac:dyDescent="0.25">
      <c r="F4" s="25">
        <v>42338</v>
      </c>
      <c r="H4" s="25">
        <v>42342</v>
      </c>
    </row>
    <row r="5" spans="3:10" x14ac:dyDescent="0.25">
      <c r="C5" t="s">
        <v>66</v>
      </c>
      <c r="D5" s="20">
        <v>1500000</v>
      </c>
      <c r="E5" s="21">
        <v>0.65</v>
      </c>
      <c r="F5" s="23">
        <f>D5*E5</f>
        <v>975000</v>
      </c>
      <c r="G5" s="20"/>
      <c r="H5" s="20">
        <f>1500000+110000+100000</f>
        <v>1710000</v>
      </c>
      <c r="I5" s="26">
        <f>I6</f>
        <v>0.60465116279069764</v>
      </c>
      <c r="J5" s="27">
        <f>H5*I5</f>
        <v>1033953.488372093</v>
      </c>
    </row>
    <row r="6" spans="3:10" x14ac:dyDescent="0.25">
      <c r="C6" t="s">
        <v>67</v>
      </c>
      <c r="D6" s="20">
        <v>800000</v>
      </c>
      <c r="E6" s="22">
        <v>0.65</v>
      </c>
      <c r="F6" s="20">
        <f>D6*E6</f>
        <v>520000</v>
      </c>
      <c r="G6" s="20"/>
      <c r="H6" s="20">
        <f>860000</f>
        <v>860000</v>
      </c>
      <c r="I6" s="26">
        <f>520000/H6</f>
        <v>0.60465116279069764</v>
      </c>
      <c r="J6" s="27">
        <f>H6*I6</f>
        <v>519999.99999999994</v>
      </c>
    </row>
    <row r="7" spans="3:10" x14ac:dyDescent="0.25">
      <c r="D7" s="20"/>
      <c r="E7" s="20"/>
      <c r="F7" s="20">
        <f>F5-F6</f>
        <v>455000</v>
      </c>
      <c r="G7" s="20"/>
      <c r="H7" s="20"/>
      <c r="I7" s="20"/>
    </row>
    <row r="8" spans="3:10" x14ac:dyDescent="0.25">
      <c r="D8" s="20"/>
      <c r="E8" s="20"/>
      <c r="F8" s="20"/>
      <c r="G8" s="20"/>
      <c r="H8" s="20"/>
      <c r="I8" s="20"/>
    </row>
    <row r="9" spans="3:10" x14ac:dyDescent="0.25">
      <c r="C9" t="s">
        <v>68</v>
      </c>
      <c r="D9" s="20"/>
      <c r="E9" s="20">
        <v>520000</v>
      </c>
      <c r="F9" s="20"/>
      <c r="G9" s="20"/>
      <c r="I9" s="20"/>
    </row>
    <row r="10" spans="3:10" x14ac:dyDescent="0.25">
      <c r="C10" t="s">
        <v>69</v>
      </c>
      <c r="D10" s="20"/>
      <c r="E10" s="20"/>
      <c r="F10" s="20">
        <f>E9</f>
        <v>520000</v>
      </c>
      <c r="G10" s="20"/>
      <c r="H10" s="20"/>
      <c r="I10" s="20"/>
    </row>
    <row r="11" spans="3:10" x14ac:dyDescent="0.25">
      <c r="D11" s="20"/>
      <c r="E11" s="20"/>
      <c r="F11" s="20"/>
      <c r="G11" s="20"/>
      <c r="H11" s="20"/>
      <c r="I11" s="20"/>
    </row>
    <row r="12" spans="3:10" x14ac:dyDescent="0.25">
      <c r="C12" t="s">
        <v>70</v>
      </c>
      <c r="E12" s="24">
        <f>F5</f>
        <v>975000</v>
      </c>
      <c r="H12" s="20">
        <f>J5-F5</f>
        <v>58953.48837209295</v>
      </c>
    </row>
    <row r="13" spans="3:10" x14ac:dyDescent="0.25">
      <c r="C13" t="s">
        <v>71</v>
      </c>
      <c r="F13" s="24">
        <f>E12</f>
        <v>975000</v>
      </c>
      <c r="I13" s="24">
        <f>H12</f>
        <v>58953.48837209295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7"/>
  <sheetViews>
    <sheetView zoomScaleNormal="100" workbookViewId="0">
      <selection sqref="A1:XFD1048576"/>
    </sheetView>
  </sheetViews>
  <sheetFormatPr defaultRowHeight="15" x14ac:dyDescent="0.25"/>
  <sheetData>
    <row r="4" spans="2:10" x14ac:dyDescent="0.25">
      <c r="C4" t="s">
        <v>72</v>
      </c>
      <c r="F4" t="s">
        <v>73</v>
      </c>
    </row>
    <row r="5" spans="2:10" x14ac:dyDescent="0.25">
      <c r="B5" t="s">
        <v>74</v>
      </c>
      <c r="E5" t="s">
        <v>75</v>
      </c>
      <c r="H5" t="s">
        <v>76</v>
      </c>
    </row>
    <row r="6" spans="2:10" x14ac:dyDescent="0.25">
      <c r="B6" t="s">
        <v>77</v>
      </c>
      <c r="C6" t="s">
        <v>78</v>
      </c>
      <c r="E6" t="s">
        <v>79</v>
      </c>
      <c r="F6" t="s">
        <v>80</v>
      </c>
      <c r="H6" t="s">
        <v>81</v>
      </c>
      <c r="J6">
        <v>100</v>
      </c>
    </row>
    <row r="7" spans="2:10" x14ac:dyDescent="0.25">
      <c r="H7" t="s">
        <v>82</v>
      </c>
      <c r="J7">
        <v>500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>
      <selection sqref="A1:XFD1048576"/>
    </sheetView>
  </sheetViews>
  <sheetFormatPr defaultRowHeight="15" x14ac:dyDescent="0.25"/>
  <cols>
    <col min="3" max="3" width="10.140625" bestFit="1" customWidth="1"/>
    <col min="4" max="4" width="9.140625" bestFit="1" customWidth="1"/>
    <col min="5" max="5" width="10.140625" bestFit="1" customWidth="1"/>
  </cols>
  <sheetData>
    <row r="1" spans="1:11" x14ac:dyDescent="0.25">
      <c r="A1" s="28">
        <v>43800</v>
      </c>
      <c r="B1" t="s">
        <v>83</v>
      </c>
    </row>
    <row r="2" spans="1:11" x14ac:dyDescent="0.25">
      <c r="A2" t="s">
        <v>84</v>
      </c>
      <c r="G2" t="s">
        <v>85</v>
      </c>
    </row>
    <row r="3" spans="1:11" x14ac:dyDescent="0.25">
      <c r="C3" t="s">
        <v>86</v>
      </c>
      <c r="D3" t="s">
        <v>87</v>
      </c>
      <c r="E3" t="s">
        <v>88</v>
      </c>
      <c r="I3" t="s">
        <v>86</v>
      </c>
      <c r="J3" t="s">
        <v>87</v>
      </c>
      <c r="K3" t="s">
        <v>88</v>
      </c>
    </row>
    <row r="4" spans="1:11" x14ac:dyDescent="0.25">
      <c r="A4" t="s">
        <v>89</v>
      </c>
      <c r="C4" s="20">
        <v>33000</v>
      </c>
      <c r="D4" s="20">
        <v>0</v>
      </c>
      <c r="E4" s="20">
        <f>C4-D4</f>
        <v>33000</v>
      </c>
      <c r="G4" t="s">
        <v>89</v>
      </c>
      <c r="I4" s="20">
        <v>30000</v>
      </c>
      <c r="J4" s="20">
        <f>(10000/75000)*I4</f>
        <v>4000</v>
      </c>
      <c r="K4" s="20">
        <f>I4-J4</f>
        <v>26000</v>
      </c>
    </row>
    <row r="5" spans="1:11" x14ac:dyDescent="0.25">
      <c r="A5" t="s">
        <v>90</v>
      </c>
      <c r="C5" s="20">
        <v>28000</v>
      </c>
      <c r="D5" s="20">
        <f>(5000/50000)*C5</f>
        <v>2800</v>
      </c>
      <c r="E5" s="20">
        <f t="shared" ref="E5:E6" si="0">C5-D5</f>
        <v>25200</v>
      </c>
      <c r="G5" t="s">
        <v>90</v>
      </c>
      <c r="I5" s="20">
        <v>25000</v>
      </c>
      <c r="J5" s="20">
        <f t="shared" ref="J5:J6" si="1">(10000/75000)*I5</f>
        <v>3333.3333333333335</v>
      </c>
      <c r="K5" s="20">
        <f t="shared" ref="K5:K6" si="2">I5-J5</f>
        <v>21666.666666666668</v>
      </c>
    </row>
    <row r="6" spans="1:11" x14ac:dyDescent="0.25">
      <c r="A6" t="s">
        <v>91</v>
      </c>
      <c r="C6" s="20">
        <v>22000</v>
      </c>
      <c r="D6" s="20">
        <f>(5000/50000)*C6</f>
        <v>2200</v>
      </c>
      <c r="E6" s="20">
        <f t="shared" si="0"/>
        <v>19800</v>
      </c>
      <c r="G6" t="s">
        <v>91</v>
      </c>
      <c r="I6" s="20">
        <v>20000</v>
      </c>
      <c r="J6" s="20">
        <f t="shared" si="1"/>
        <v>2666.6666666666665</v>
      </c>
      <c r="K6" s="20">
        <f t="shared" si="2"/>
        <v>17333.333333333332</v>
      </c>
    </row>
    <row r="7" spans="1:11" x14ac:dyDescent="0.25">
      <c r="C7" s="29">
        <f>SUM(C4:C6)</f>
        <v>83000</v>
      </c>
      <c r="D7" s="29">
        <f t="shared" ref="D7:E7" si="3">SUM(D4:D6)</f>
        <v>5000</v>
      </c>
      <c r="E7" s="29">
        <f t="shared" si="3"/>
        <v>78000</v>
      </c>
      <c r="I7" s="29">
        <f>SUM(I4:I6)</f>
        <v>75000</v>
      </c>
      <c r="J7" s="29">
        <f t="shared" ref="J7" si="4">SUM(J4:J6)</f>
        <v>10000</v>
      </c>
      <c r="K7" s="29">
        <f t="shared" ref="K7" si="5">SUM(K4:K6)</f>
        <v>65000</v>
      </c>
    </row>
    <row r="8" spans="1:11" x14ac:dyDescent="0.25">
      <c r="A8" t="s">
        <v>92</v>
      </c>
      <c r="C8" s="5">
        <v>78000</v>
      </c>
      <c r="G8" t="s">
        <v>92</v>
      </c>
      <c r="I8" s="5">
        <v>65000</v>
      </c>
    </row>
    <row r="9" spans="1:11" x14ac:dyDescent="0.25">
      <c r="A9" t="s">
        <v>87</v>
      </c>
      <c r="C9">
        <f>C7-C8</f>
        <v>5000</v>
      </c>
      <c r="G9" t="s">
        <v>87</v>
      </c>
      <c r="I9">
        <f>I7-I8</f>
        <v>10000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zoomScaleNormal="100" workbookViewId="0">
      <selection sqref="A1:XFD1048576"/>
    </sheetView>
  </sheetViews>
  <sheetFormatPr defaultRowHeight="15" x14ac:dyDescent="0.25"/>
  <sheetData>
    <row r="1" spans="1:1" x14ac:dyDescent="0.25">
      <c r="A1" t="s">
        <v>93</v>
      </c>
    </row>
    <row r="2" spans="1:1" x14ac:dyDescent="0.25">
      <c r="A2" s="1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7" spans="1:1" x14ac:dyDescent="0.25">
      <c r="A7" s="1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2" zoomScaleNormal="100" workbookViewId="0">
      <selection activeCell="A23" sqref="A1:XFD1048576"/>
    </sheetView>
  </sheetViews>
  <sheetFormatPr defaultRowHeight="15" x14ac:dyDescent="0.25"/>
  <sheetData>
    <row r="1" spans="1:8" x14ac:dyDescent="0.25">
      <c r="A1" t="s">
        <v>102</v>
      </c>
      <c r="C1" t="s">
        <v>103</v>
      </c>
    </row>
    <row r="3" spans="1:8" x14ac:dyDescent="0.25">
      <c r="B3" t="s">
        <v>104</v>
      </c>
    </row>
    <row r="4" spans="1:8" x14ac:dyDescent="0.25">
      <c r="B4" t="s">
        <v>68</v>
      </c>
      <c r="D4">
        <v>3000000</v>
      </c>
      <c r="H4">
        <f>3/30</f>
        <v>0.1</v>
      </c>
    </row>
    <row r="5" spans="1:8" x14ac:dyDescent="0.25">
      <c r="B5" t="s">
        <v>69</v>
      </c>
      <c r="E5">
        <f>D4</f>
        <v>3000000</v>
      </c>
    </row>
    <row r="7" spans="1:8" x14ac:dyDescent="0.25">
      <c r="B7" t="s">
        <v>105</v>
      </c>
      <c r="D7" t="s">
        <v>106</v>
      </c>
    </row>
    <row r="9" spans="1:8" x14ac:dyDescent="0.25">
      <c r="B9" t="s">
        <v>107</v>
      </c>
      <c r="D9">
        <v>4000000</v>
      </c>
    </row>
    <row r="10" spans="1:8" x14ac:dyDescent="0.25">
      <c r="B10" t="s">
        <v>108</v>
      </c>
      <c r="E10">
        <f>D9*90%</f>
        <v>3600000</v>
      </c>
    </row>
    <row r="11" spans="1:8" x14ac:dyDescent="0.25">
      <c r="B11" t="s">
        <v>109</v>
      </c>
      <c r="E11">
        <f>D9*H4</f>
        <v>400000</v>
      </c>
    </row>
    <row r="13" spans="1:8" x14ac:dyDescent="0.25">
      <c r="A13" t="s">
        <v>110</v>
      </c>
      <c r="B13" t="s">
        <v>111</v>
      </c>
      <c r="C13" t="s">
        <v>112</v>
      </c>
    </row>
    <row r="14" spans="1:8" x14ac:dyDescent="0.25">
      <c r="C14" t="s">
        <v>14</v>
      </c>
      <c r="E14">
        <f>75*200</f>
        <v>15000</v>
      </c>
    </row>
    <row r="15" spans="1:8" x14ac:dyDescent="0.25">
      <c r="C15" t="s">
        <v>21</v>
      </c>
      <c r="F15">
        <f>E14</f>
        <v>15000</v>
      </c>
    </row>
    <row r="17" spans="1:12" x14ac:dyDescent="0.25">
      <c r="B17" t="s">
        <v>113</v>
      </c>
      <c r="C17" t="s">
        <v>114</v>
      </c>
    </row>
    <row r="18" spans="1:12" x14ac:dyDescent="0.25">
      <c r="C18" t="s">
        <v>14</v>
      </c>
      <c r="E18">
        <v>88500</v>
      </c>
      <c r="H18">
        <v>575</v>
      </c>
    </row>
    <row r="19" spans="1:12" x14ac:dyDescent="0.25">
      <c r="C19" t="s">
        <v>21</v>
      </c>
      <c r="F19">
        <f>E18</f>
        <v>88500</v>
      </c>
      <c r="H19">
        <v>180</v>
      </c>
    </row>
    <row r="20" spans="1:12" x14ac:dyDescent="0.25">
      <c r="H20">
        <f>H18*H19</f>
        <v>103500</v>
      </c>
    </row>
    <row r="21" spans="1:12" x14ac:dyDescent="0.25">
      <c r="H21">
        <v>-15000</v>
      </c>
    </row>
    <row r="22" spans="1:12" x14ac:dyDescent="0.25">
      <c r="H22">
        <f>H20+H21</f>
        <v>88500</v>
      </c>
    </row>
    <row r="23" spans="1:12" x14ac:dyDescent="0.25">
      <c r="A23" t="s">
        <v>115</v>
      </c>
      <c r="B23" t="s">
        <v>40</v>
      </c>
      <c r="C23" t="s">
        <v>70</v>
      </c>
      <c r="E23">
        <v>10000</v>
      </c>
    </row>
    <row r="24" spans="1:12" x14ac:dyDescent="0.25">
      <c r="C24" t="s">
        <v>21</v>
      </c>
      <c r="F24">
        <v>10000</v>
      </c>
    </row>
    <row r="26" spans="1:12" x14ac:dyDescent="0.25">
      <c r="B26" t="s">
        <v>67</v>
      </c>
      <c r="C26" t="s">
        <v>116</v>
      </c>
      <c r="E26">
        <v>8000</v>
      </c>
    </row>
    <row r="27" spans="1:12" x14ac:dyDescent="0.25">
      <c r="C27" t="s">
        <v>117</v>
      </c>
      <c r="F27">
        <v>8000</v>
      </c>
    </row>
    <row r="29" spans="1:12" x14ac:dyDescent="0.25">
      <c r="B29" t="s">
        <v>118</v>
      </c>
      <c r="H29" s="4">
        <v>10000</v>
      </c>
      <c r="I29" s="4"/>
      <c r="J29" s="4">
        <f>H29*1.1</f>
        <v>11000</v>
      </c>
      <c r="K29" s="4"/>
      <c r="L29" s="4">
        <v>12100</v>
      </c>
    </row>
    <row r="30" spans="1:12" x14ac:dyDescent="0.25">
      <c r="C30" t="s">
        <v>51</v>
      </c>
      <c r="E30">
        <v>1000</v>
      </c>
    </row>
    <row r="31" spans="1:12" x14ac:dyDescent="0.25">
      <c r="C31" t="s">
        <v>119</v>
      </c>
      <c r="F31">
        <v>1000</v>
      </c>
    </row>
    <row r="33" spans="2:6" x14ac:dyDescent="0.25">
      <c r="B33" t="s">
        <v>120</v>
      </c>
    </row>
    <row r="34" spans="2:6" x14ac:dyDescent="0.25">
      <c r="C34" t="s">
        <v>51</v>
      </c>
      <c r="E34">
        <v>1100</v>
      </c>
    </row>
    <row r="35" spans="2:6" x14ac:dyDescent="0.25">
      <c r="C35" t="s">
        <v>119</v>
      </c>
      <c r="F35">
        <v>1100</v>
      </c>
    </row>
    <row r="37" spans="2:6" x14ac:dyDescent="0.25">
      <c r="C37" t="s">
        <v>121</v>
      </c>
      <c r="E37">
        <v>12100</v>
      </c>
    </row>
    <row r="38" spans="2:6" x14ac:dyDescent="0.25">
      <c r="C38" t="s">
        <v>65</v>
      </c>
      <c r="F38">
        <v>12100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f0723cf157e1618d815db0b96956774d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71b9990e4d63e3cafa014e0f76a614da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700D04-A634-4587-AA04-6E17D95256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0E6F6-D835-407B-9FFB-8FBBACD84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2022-07-02T03:34:52Z</dcterms:created>
  <dcterms:modified xsi:type="dcterms:W3CDTF">2022-07-12T06:20:42Z</dcterms:modified>
  <cp:category/>
  <cp:contentStatus/>
</cp:coreProperties>
</file>