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SL\ABR\Set 01\Final\"/>
    </mc:Choice>
  </mc:AlternateContent>
  <bookViews>
    <workbookView xWindow="0" yWindow="495" windowWidth="42195" windowHeight="22980" tabRatio="850"/>
  </bookViews>
  <sheets>
    <sheet name="Ex1 - single asst-imp" sheetId="1" r:id="rId1"/>
    <sheet name="Ex1 - singl asst reversal" sheetId="2" r:id="rId2"/>
    <sheet name="Ex2 - CGU impairment" sheetId="3" r:id="rId3"/>
    <sheet name="Ex3 - CGU+GW impairment" sheetId="4" r:id="rId4"/>
    <sheet name="Notional adj" sheetId="5" r:id="rId5"/>
    <sheet name="Ex4 - CGU+GW notional adj" sheetId="6" r:id="rId6"/>
    <sheet name="Answer to Ex 2 - pg 13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2" i="7" l="1"/>
  <c r="F51" i="7"/>
  <c r="D48" i="7"/>
  <c r="I39" i="7"/>
  <c r="G39" i="7"/>
  <c r="D39" i="7"/>
  <c r="I37" i="7"/>
  <c r="G37" i="7"/>
  <c r="D37" i="7"/>
  <c r="I35" i="7"/>
  <c r="G35" i="7"/>
  <c r="D35" i="7"/>
  <c r="G34" i="7"/>
  <c r="D34" i="7"/>
  <c r="G32" i="7"/>
  <c r="D32" i="7"/>
  <c r="D29" i="7"/>
  <c r="B22" i="7"/>
  <c r="B21" i="7"/>
  <c r="B17" i="7"/>
  <c r="B15" i="7"/>
  <c r="D8" i="7"/>
  <c r="E8" i="7" s="1"/>
  <c r="E9" i="7" s="1"/>
  <c r="B55" i="6"/>
  <c r="B50" i="6"/>
  <c r="B26" i="6"/>
  <c r="B78" i="4"/>
  <c r="B77" i="4"/>
  <c r="B76" i="4"/>
  <c r="B72" i="4"/>
  <c r="B63" i="4"/>
  <c r="B61" i="4"/>
  <c r="E47" i="3"/>
  <c r="E45" i="3"/>
  <c r="C41" i="3"/>
  <c r="R15" i="2"/>
  <c r="O46" i="2"/>
  <c r="L15" i="2"/>
  <c r="I38" i="2"/>
  <c r="G38" i="2"/>
  <c r="I23" i="1"/>
  <c r="B59" i="4"/>
  <c r="B56" i="4"/>
  <c r="E24" i="4"/>
  <c r="N36" i="2"/>
  <c r="G38" i="1"/>
  <c r="K12" i="1"/>
  <c r="E15" i="1"/>
  <c r="C15" i="1"/>
  <c r="C26" i="6"/>
  <c r="C25" i="6"/>
  <c r="B25" i="6"/>
  <c r="I98" i="6"/>
  <c r="I97" i="6"/>
  <c r="I96" i="6"/>
  <c r="D98" i="6"/>
  <c r="B98" i="6"/>
  <c r="G98" i="6"/>
  <c r="G97" i="6"/>
  <c r="G96" i="6"/>
  <c r="I91" i="6"/>
  <c r="I90" i="6"/>
  <c r="I89" i="6"/>
  <c r="G92" i="6"/>
  <c r="G91" i="6"/>
  <c r="G90" i="6"/>
  <c r="G89" i="6"/>
  <c r="G88" i="6"/>
  <c r="B88" i="6"/>
  <c r="B48" i="6"/>
  <c r="G48" i="6" s="1"/>
  <c r="B97" i="6"/>
  <c r="D97" i="6" s="1"/>
  <c r="B96" i="6"/>
  <c r="D96" i="6" s="1"/>
  <c r="B91" i="6"/>
  <c r="D91" i="6" s="1"/>
  <c r="B90" i="6"/>
  <c r="D90" i="6" s="1"/>
  <c r="B89" i="6"/>
  <c r="D89" i="6" s="1"/>
  <c r="A79" i="6"/>
  <c r="B41" i="6"/>
  <c r="B42" i="6" s="1"/>
  <c r="B43" i="6" s="1"/>
  <c r="D19" i="6"/>
  <c r="B19" i="6"/>
  <c r="D15" i="6"/>
  <c r="B15" i="6"/>
  <c r="J15" i="5"/>
  <c r="H15" i="5"/>
  <c r="J13" i="5"/>
  <c r="H13" i="5"/>
  <c r="H7" i="5"/>
  <c r="J12" i="5" s="1"/>
  <c r="D15" i="5"/>
  <c r="D13" i="5"/>
  <c r="B15" i="5"/>
  <c r="B13" i="5"/>
  <c r="B7" i="5"/>
  <c r="B12" i="5" s="1"/>
  <c r="B17" i="5" s="1"/>
  <c r="C86" i="4"/>
  <c r="D90" i="4"/>
  <c r="B88" i="4"/>
  <c r="B89" i="4"/>
  <c r="B90" i="4"/>
  <c r="B91" i="4"/>
  <c r="D91" i="4" s="1"/>
  <c r="B92" i="4"/>
  <c r="D92" i="4" s="1"/>
  <c r="B97" i="4"/>
  <c r="D97" i="4" s="1"/>
  <c r="B98" i="4"/>
  <c r="D98" i="4" s="1"/>
  <c r="A78" i="4"/>
  <c r="A77" i="4"/>
  <c r="A76" i="4"/>
  <c r="B53" i="4"/>
  <c r="B55" i="4"/>
  <c r="B54" i="4"/>
  <c r="B47" i="4"/>
  <c r="B44" i="4"/>
  <c r="D20" i="4"/>
  <c r="B58" i="4" s="1"/>
  <c r="D16" i="4"/>
  <c r="B93" i="4" s="1"/>
  <c r="B20" i="4"/>
  <c r="B16" i="4"/>
  <c r="D63" i="3"/>
  <c r="D59" i="3"/>
  <c r="B65" i="3"/>
  <c r="D65" i="3" s="1"/>
  <c r="B64" i="3"/>
  <c r="D64" i="3" s="1"/>
  <c r="B62" i="3"/>
  <c r="B61" i="3"/>
  <c r="B60" i="3"/>
  <c r="B58" i="3"/>
  <c r="B57" i="3"/>
  <c r="B56" i="3"/>
  <c r="G34" i="3"/>
  <c r="E34" i="3"/>
  <c r="C34" i="3"/>
  <c r="E31" i="3"/>
  <c r="E32" i="3" s="1"/>
  <c r="C62" i="3" s="1"/>
  <c r="I22" i="3"/>
  <c r="G20" i="3"/>
  <c r="G35" i="3" s="1"/>
  <c r="E20" i="3"/>
  <c r="C20" i="3"/>
  <c r="O62" i="2"/>
  <c r="H15" i="2"/>
  <c r="F15" i="2"/>
  <c r="D15" i="2"/>
  <c r="C15" i="2"/>
  <c r="E15" i="2" s="1"/>
  <c r="G15" i="2" s="1"/>
  <c r="S13" i="2"/>
  <c r="Q13" i="2"/>
  <c r="N35" i="2"/>
  <c r="O43" i="2"/>
  <c r="O33" i="2"/>
  <c r="O34" i="2"/>
  <c r="O35" i="2"/>
  <c r="O36" i="2"/>
  <c r="O32" i="2"/>
  <c r="G37" i="2"/>
  <c r="N32" i="2"/>
  <c r="N33" i="2" s="1"/>
  <c r="H43" i="2"/>
  <c r="H38" i="2"/>
  <c r="H37" i="2"/>
  <c r="H36" i="2"/>
  <c r="H35" i="2"/>
  <c r="H34" i="2"/>
  <c r="H33" i="2"/>
  <c r="H32" i="2"/>
  <c r="G32" i="2"/>
  <c r="G33" i="2" s="1"/>
  <c r="B16" i="2"/>
  <c r="B13" i="2"/>
  <c r="D13" i="2" s="1"/>
  <c r="K15" i="1"/>
  <c r="H43" i="1"/>
  <c r="G37" i="1"/>
  <c r="G32" i="1"/>
  <c r="H33" i="1"/>
  <c r="H34" i="1"/>
  <c r="H35" i="1"/>
  <c r="H36" i="1"/>
  <c r="H37" i="1"/>
  <c r="H38" i="1"/>
  <c r="H32" i="1"/>
  <c r="G15" i="1"/>
  <c r="B13" i="1"/>
  <c r="D13" i="1" s="1"/>
  <c r="J17" i="5" l="1"/>
  <c r="G55" i="6"/>
  <c r="D21" i="6"/>
  <c r="B21" i="6"/>
  <c r="B92" i="6"/>
  <c r="B52" i="6"/>
  <c r="G52" i="6" s="1"/>
  <c r="D12" i="5"/>
  <c r="D17" i="5" s="1"/>
  <c r="H12" i="5"/>
  <c r="H17" i="5" s="1"/>
  <c r="B99" i="4"/>
  <c r="D99" i="4" s="1"/>
  <c r="B22" i="4"/>
  <c r="B27" i="4" s="1"/>
  <c r="B28" i="4" s="1"/>
  <c r="B48" i="4"/>
  <c r="B49" i="4" s="1"/>
  <c r="D22" i="4"/>
  <c r="D62" i="3"/>
  <c r="B67" i="3"/>
  <c r="E35" i="3"/>
  <c r="C35" i="3"/>
  <c r="I20" i="3"/>
  <c r="E36" i="3"/>
  <c r="I37" i="2"/>
  <c r="P33" i="2"/>
  <c r="N34" i="2"/>
  <c r="P32" i="2"/>
  <c r="F13" i="2"/>
  <c r="G34" i="2"/>
  <c r="I33" i="2"/>
  <c r="I32" i="2"/>
  <c r="K15" i="2"/>
  <c r="I38" i="1"/>
  <c r="I32" i="1"/>
  <c r="B16" i="1"/>
  <c r="I37" i="1"/>
  <c r="D15" i="1"/>
  <c r="F15" i="1" s="1"/>
  <c r="H15" i="1" s="1"/>
  <c r="G33" i="1"/>
  <c r="F13" i="1"/>
  <c r="B27" i="6" l="1"/>
  <c r="B57" i="4"/>
  <c r="B68" i="4" s="1"/>
  <c r="B94" i="4"/>
  <c r="B69" i="4"/>
  <c r="C60" i="3"/>
  <c r="D60" i="3" s="1"/>
  <c r="C36" i="3"/>
  <c r="C43" i="3" s="1"/>
  <c r="C58" i="3" s="1"/>
  <c r="D58" i="3" s="1"/>
  <c r="C42" i="3"/>
  <c r="C57" i="3" s="1"/>
  <c r="D57" i="3" s="1"/>
  <c r="E46" i="3"/>
  <c r="C61" i="3" s="1"/>
  <c r="D61" i="3" s="1"/>
  <c r="P34" i="2"/>
  <c r="G35" i="2"/>
  <c r="I34" i="2"/>
  <c r="D16" i="2"/>
  <c r="F16" i="2"/>
  <c r="H13" i="2"/>
  <c r="D16" i="1"/>
  <c r="I33" i="1"/>
  <c r="G34" i="1"/>
  <c r="F16" i="1"/>
  <c r="H13" i="1"/>
  <c r="B28" i="6" l="1"/>
  <c r="C27" i="6"/>
  <c r="C28" i="6" s="1"/>
  <c r="B95" i="4"/>
  <c r="B70" i="4"/>
  <c r="C94" i="4"/>
  <c r="D94" i="4" s="1"/>
  <c r="C56" i="3"/>
  <c r="C51" i="3"/>
  <c r="E51" i="3"/>
  <c r="P36" i="2"/>
  <c r="P35" i="2"/>
  <c r="I35" i="2"/>
  <c r="G36" i="2"/>
  <c r="I36" i="2" s="1"/>
  <c r="H16" i="2"/>
  <c r="K13" i="2"/>
  <c r="M13" i="2" s="1"/>
  <c r="H16" i="1"/>
  <c r="H50" i="1" s="1"/>
  <c r="K13" i="1"/>
  <c r="G35" i="1"/>
  <c r="I34" i="1"/>
  <c r="G49" i="6" l="1"/>
  <c r="G64" i="6" s="1"/>
  <c r="G93" i="6"/>
  <c r="B49" i="6"/>
  <c r="B93" i="6"/>
  <c r="B94" i="6" s="1"/>
  <c r="B100" i="6" s="1"/>
  <c r="B101" i="4"/>
  <c r="C89" i="4"/>
  <c r="D89" i="4" s="1"/>
  <c r="C88" i="4"/>
  <c r="D88" i="4" s="1"/>
  <c r="C87" i="4"/>
  <c r="D87" i="4" s="1"/>
  <c r="D93" i="4" s="1"/>
  <c r="D95" i="4" s="1"/>
  <c r="C67" i="3"/>
  <c r="D56" i="3"/>
  <c r="D67" i="3" s="1"/>
  <c r="H50" i="2"/>
  <c r="P39" i="2"/>
  <c r="O44" i="2" s="1"/>
  <c r="O51" i="2" s="1"/>
  <c r="O13" i="2"/>
  <c r="I39" i="2"/>
  <c r="H44" i="2" s="1"/>
  <c r="H46" i="2" s="1"/>
  <c r="H51" i="2" s="1"/>
  <c r="G36" i="1"/>
  <c r="I36" i="1" s="1"/>
  <c r="I35" i="1"/>
  <c r="I39" i="1" s="1"/>
  <c r="H44" i="1" s="1"/>
  <c r="G51" i="6" l="1"/>
  <c r="G53" i="6" s="1"/>
  <c r="G57" i="6" s="1"/>
  <c r="G65" i="6" s="1"/>
  <c r="G69" i="6" s="1"/>
  <c r="G94" i="6"/>
  <c r="G100" i="6" s="1"/>
  <c r="B64" i="6"/>
  <c r="B79" i="4"/>
  <c r="H52" i="2"/>
  <c r="O57" i="2" s="1"/>
  <c r="H46" i="1"/>
  <c r="H51" i="1" s="1"/>
  <c r="H52" i="1" s="1"/>
  <c r="J14" i="1" s="1"/>
  <c r="K14" i="1" l="1"/>
  <c r="K16" i="1" s="1"/>
  <c r="G70" i="6"/>
  <c r="H93" i="6"/>
  <c r="I93" i="6" s="1"/>
  <c r="G66" i="6"/>
  <c r="B51" i="6"/>
  <c r="B53" i="6" s="1"/>
  <c r="B57" i="6" s="1"/>
  <c r="B65" i="6" s="1"/>
  <c r="B69" i="6" s="1"/>
  <c r="C95" i="4"/>
  <c r="D101" i="4" s="1"/>
  <c r="D86" i="4"/>
  <c r="J14" i="2"/>
  <c r="K14" i="2" s="1"/>
  <c r="B66" i="6" l="1"/>
  <c r="B75" i="6"/>
  <c r="B79" i="6" s="1"/>
  <c r="M14" i="2"/>
  <c r="O14" i="2" s="1"/>
  <c r="K16" i="2"/>
  <c r="M15" i="2" l="1"/>
  <c r="C88" i="6"/>
  <c r="D88" i="6" s="1"/>
  <c r="H88" i="6"/>
  <c r="B70" i="6"/>
  <c r="C93" i="6"/>
  <c r="D93" i="6" s="1"/>
  <c r="N15" i="2"/>
  <c r="O15" i="2" l="1"/>
  <c r="I88" i="6"/>
  <c r="I92" i="6" s="1"/>
  <c r="I94" i="6" s="1"/>
  <c r="I100" i="6" s="1"/>
  <c r="H94" i="6"/>
  <c r="B80" i="6"/>
  <c r="O16" i="2"/>
  <c r="M16" i="2"/>
  <c r="D92" i="6" l="1"/>
  <c r="D94" i="6" s="1"/>
  <c r="D100" i="6" s="1"/>
  <c r="C94" i="6"/>
  <c r="Q15" i="2"/>
  <c r="O63" i="2"/>
  <c r="O64" i="2" s="1"/>
  <c r="O50" i="2"/>
  <c r="O52" i="2" s="1"/>
  <c r="O59" i="2" s="1"/>
  <c r="O66" i="2" l="1"/>
  <c r="P14" i="2" s="1"/>
  <c r="Q14" i="2" s="1"/>
  <c r="Q16" i="2" l="1"/>
  <c r="S15" i="2" s="1"/>
  <c r="S14" i="2"/>
  <c r="S16" i="2" l="1"/>
</calcChain>
</file>

<file path=xl/sharedStrings.xml><?xml version="1.0" encoding="utf-8"?>
<sst xmlns="http://schemas.openxmlformats.org/spreadsheetml/2006/main" count="442" uniqueCount="212">
  <si>
    <t>Example 1</t>
  </si>
  <si>
    <t>Single asset impairment and reversal</t>
  </si>
  <si>
    <t>Scenario Information</t>
  </si>
  <si>
    <t>Asset type</t>
  </si>
  <si>
    <t>Machinery</t>
  </si>
  <si>
    <t>Date of purchase</t>
  </si>
  <si>
    <t>1.1.2018</t>
  </si>
  <si>
    <t xml:space="preserve">Cost </t>
  </si>
  <si>
    <t>Residual value</t>
  </si>
  <si>
    <t>Useful life - years</t>
  </si>
  <si>
    <t>Before impairment</t>
  </si>
  <si>
    <t>Impairment loss</t>
  </si>
  <si>
    <t>After impairment</t>
  </si>
  <si>
    <t>Description</t>
  </si>
  <si>
    <t>31.12.2018</t>
  </si>
  <si>
    <t>31.12.2019</t>
  </si>
  <si>
    <t>31.12.2020</t>
  </si>
  <si>
    <t>Cost</t>
  </si>
  <si>
    <t>Acc. Impairment</t>
  </si>
  <si>
    <t>Acc. Depreciation</t>
  </si>
  <si>
    <t>Carrying amount</t>
  </si>
  <si>
    <t>Impairment indications</t>
  </si>
  <si>
    <t>No</t>
  </si>
  <si>
    <t>Yes</t>
  </si>
  <si>
    <t>P&amp;L</t>
  </si>
  <si>
    <t>No testing</t>
  </si>
  <si>
    <t>Impairment tested</t>
  </si>
  <si>
    <t>Recoverable amount</t>
  </si>
  <si>
    <t>Fair value</t>
  </si>
  <si>
    <t>Cost to sell</t>
  </si>
  <si>
    <t>Future cash flows from operating the asset</t>
  </si>
  <si>
    <t>2021-2025</t>
  </si>
  <si>
    <t>p.a</t>
  </si>
  <si>
    <t>2026-2027</t>
  </si>
  <si>
    <t>Discounting factor</t>
  </si>
  <si>
    <t>Value in use calculation</t>
  </si>
  <si>
    <t>Year</t>
  </si>
  <si>
    <t>Cashflows</t>
  </si>
  <si>
    <t>PV</t>
  </si>
  <si>
    <t>31.12.2021</t>
  </si>
  <si>
    <t>31.12.2022</t>
  </si>
  <si>
    <t>31.12.2023</t>
  </si>
  <si>
    <t>31.12.2024</t>
  </si>
  <si>
    <t>31.12.2025</t>
  </si>
  <si>
    <t>31.12.2026</t>
  </si>
  <si>
    <t>31.12.2027</t>
  </si>
  <si>
    <t>Recoverable amount is higher of</t>
  </si>
  <si>
    <t>Fair value - Cost to sell</t>
  </si>
  <si>
    <t>Value in Use</t>
  </si>
  <si>
    <t>Therefore Recoverable amount is,</t>
  </si>
  <si>
    <t>Impairment loss calculation</t>
  </si>
  <si>
    <t>Before reversal</t>
  </si>
  <si>
    <t>Impairment reversal</t>
  </si>
  <si>
    <t>After reversal</t>
  </si>
  <si>
    <t>(Impairment loss) / reversal</t>
  </si>
  <si>
    <t>Reversal of impairment restricted to lowest of the following</t>
  </si>
  <si>
    <t>1. Original impairment loss recognized</t>
  </si>
  <si>
    <t>2. Actual reversal</t>
  </si>
  <si>
    <t>3. Carrying amount if no impairment loss was recognized and reversal up to that amount</t>
  </si>
  <si>
    <t xml:space="preserve">    - Carrying amount if no impairment loss was recognized</t>
  </si>
  <si>
    <t>=7,150 - 950 - 950</t>
  </si>
  <si>
    <t xml:space="preserve">    - Current carrying amount </t>
  </si>
  <si>
    <t xml:space="preserve">    - Reversal up to CA if no impairment loss was recognized</t>
  </si>
  <si>
    <t>Amount to be reversed</t>
  </si>
  <si>
    <t>Example 2</t>
  </si>
  <si>
    <t>Group of assets impairment</t>
  </si>
  <si>
    <t>ABC Ltd</t>
  </si>
  <si>
    <t>Product X</t>
  </si>
  <si>
    <t>Product Y</t>
  </si>
  <si>
    <t>Product Z</t>
  </si>
  <si>
    <t>Total</t>
  </si>
  <si>
    <t>Assets</t>
  </si>
  <si>
    <t>A</t>
  </si>
  <si>
    <t>B</t>
  </si>
  <si>
    <t>C</t>
  </si>
  <si>
    <t>D</t>
  </si>
  <si>
    <t>E</t>
  </si>
  <si>
    <t>F</t>
  </si>
  <si>
    <t>G</t>
  </si>
  <si>
    <t>H</t>
  </si>
  <si>
    <t>Total Carrying amount</t>
  </si>
  <si>
    <t>Recoverable amount of CGU</t>
  </si>
  <si>
    <t>Note</t>
  </si>
  <si>
    <t>Asset F was destroyed by a fire and can be sold only for scrap at a price of 100 and this is included in the above RA</t>
  </si>
  <si>
    <t>Impairment calculation</t>
  </si>
  <si>
    <t>CGU X</t>
  </si>
  <si>
    <t>CGU Y</t>
  </si>
  <si>
    <t>CGU Z</t>
  </si>
  <si>
    <t>RA of specifically identifiable asset - Asset F</t>
  </si>
  <si>
    <t>Carrying amount of specifically identifiable asset - Asset F</t>
  </si>
  <si>
    <t>RA of group of assets</t>
  </si>
  <si>
    <t>CA of group of assets</t>
  </si>
  <si>
    <t>No loss</t>
  </si>
  <si>
    <t>Allocation of impairment loss</t>
  </si>
  <si>
    <t>Asset</t>
  </si>
  <si>
    <t>Carrying amount after allocation of impairment loss</t>
  </si>
  <si>
    <t>CA before impairment loss</t>
  </si>
  <si>
    <t>CA after impairment loss</t>
  </si>
  <si>
    <t>Example 3</t>
  </si>
  <si>
    <t>Group of assets impairment with GW</t>
  </si>
  <si>
    <t>On 1.1.2020 A Ltd acquired 100% of B Ltd for a consideration of 1,000</t>
  </si>
  <si>
    <t>Net assets of B Ltd on that date and as at 31.12.2020 was as follows.</t>
  </si>
  <si>
    <t>Item</t>
  </si>
  <si>
    <t>1.1.2020</t>
  </si>
  <si>
    <t>Buildings</t>
  </si>
  <si>
    <t>Plant &amp; machinery</t>
  </si>
  <si>
    <t>Furniture &amp; fittings</t>
  </si>
  <si>
    <t>Inventories</t>
  </si>
  <si>
    <t>Debtors</t>
  </si>
  <si>
    <t>Cash</t>
  </si>
  <si>
    <t>Total Assets</t>
  </si>
  <si>
    <t>Non current liabilities</t>
  </si>
  <si>
    <t>Current liabilities</t>
  </si>
  <si>
    <t>Total liabilities</t>
  </si>
  <si>
    <t>Net assets</t>
  </si>
  <si>
    <t>Goodwill on acquisition</t>
  </si>
  <si>
    <t>Investment</t>
  </si>
  <si>
    <t>NCI</t>
  </si>
  <si>
    <t>Goodwill</t>
  </si>
  <si>
    <t>Notes</t>
  </si>
  <si>
    <t xml:space="preserve">  - On 31.12.2020 the recoverable amount of B Ltd was estimated to be 680</t>
  </si>
  <si>
    <t xml:space="preserve">  - A building, included in the above value, was destroyed by a flood. The CA was 80</t>
  </si>
  <si>
    <t xml:space="preserve">  - Current assets are reflected at their realizable values</t>
  </si>
  <si>
    <t xml:space="preserve">Required : </t>
  </si>
  <si>
    <t>Calculate the impairment loss and show how it will be allocated among the assets</t>
  </si>
  <si>
    <t>1. Destroyed building</t>
  </si>
  <si>
    <t xml:space="preserve">  - RA</t>
  </si>
  <si>
    <t xml:space="preserve">  - CA</t>
  </si>
  <si>
    <t xml:space="preserve">  - Impairment loss</t>
  </si>
  <si>
    <t>2. Current assets</t>
  </si>
  <si>
    <t>3. Other assets</t>
  </si>
  <si>
    <t>=450 - 80</t>
  </si>
  <si>
    <t>Add : Goodwill</t>
  </si>
  <si>
    <t>Less : Liabilities</t>
  </si>
  <si>
    <t>Net carrying amount</t>
  </si>
  <si>
    <t>1. To Goodwill</t>
  </si>
  <si>
    <t xml:space="preserve">  - impairment loss</t>
  </si>
  <si>
    <t>Remaining impairment loss</t>
  </si>
  <si>
    <t xml:space="preserve">=290 - 250 </t>
  </si>
  <si>
    <t>2. To other assets on relative carrying amounts</t>
  </si>
  <si>
    <t>Carrying amount after impairment loss</t>
  </si>
  <si>
    <t>CA before impairment</t>
  </si>
  <si>
    <t>CA after impairment</t>
  </si>
  <si>
    <t>Buildings - destroyed</t>
  </si>
  <si>
    <t>Buildings - others</t>
  </si>
  <si>
    <t>Total assets including goodwill</t>
  </si>
  <si>
    <t>Goodwill notional adjustment</t>
  </si>
  <si>
    <t>Scenario 1</t>
  </si>
  <si>
    <t>Scenario 2</t>
  </si>
  <si>
    <t>P Ltd acquired S Ltd</t>
  </si>
  <si>
    <t>Number of shares of S Ltd</t>
  </si>
  <si>
    <t>% acquired by P Ltd</t>
  </si>
  <si>
    <t>Price per share</t>
  </si>
  <si>
    <t>Total consideration</t>
  </si>
  <si>
    <t>Net assets of S Ltd</t>
  </si>
  <si>
    <t>Goodwill calculation</t>
  </si>
  <si>
    <t>Partial GW method</t>
  </si>
  <si>
    <t>FULL GW method</t>
  </si>
  <si>
    <t>+ NCI</t>
  </si>
  <si>
    <t>Less: Net assets</t>
  </si>
  <si>
    <t>Example 4</t>
  </si>
  <si>
    <t>Group of assets impairment with GW with notional adjustment</t>
  </si>
  <si>
    <t xml:space="preserve">On 1.1.2020 A Ltd acquired 80% of B Ltd for a consideration of </t>
  </si>
  <si>
    <t xml:space="preserve">B Ltd had 100 shares with a market value of </t>
  </si>
  <si>
    <t>each</t>
  </si>
  <si>
    <t>shares</t>
  </si>
  <si>
    <t>PPE</t>
  </si>
  <si>
    <t>Partial goodwill method</t>
  </si>
  <si>
    <t>Full goodwill method</t>
  </si>
  <si>
    <t xml:space="preserve">  - On 31.12.2020 the recoverable amount of B Ltd was estimated to be</t>
  </si>
  <si>
    <t>Calculate the impairment loss and show how it will be allocated among the assets under two alternative goodwill calculation methods</t>
  </si>
  <si>
    <t>1. Current assets</t>
  </si>
  <si>
    <t>Full GW method</t>
  </si>
  <si>
    <t>Add : Notional adjustment on GW</t>
  </si>
  <si>
    <t>400 recognized + 100 notional</t>
  </si>
  <si>
    <t>100% of GW</t>
  </si>
  <si>
    <t>Accounting for the impairment loss</t>
  </si>
  <si>
    <t>GW                            Cr</t>
  </si>
  <si>
    <t>80% of impairment loss</t>
  </si>
  <si>
    <t>100% of impairment loss</t>
  </si>
  <si>
    <t>P&amp;L                            Dr</t>
  </si>
  <si>
    <t>=400-400</t>
  </si>
  <si>
    <t>Example 2 Page 13 - (Rs'mn)</t>
  </si>
  <si>
    <t xml:space="preserve">Data </t>
  </si>
  <si>
    <t>RA</t>
  </si>
  <si>
    <t>NA</t>
  </si>
  <si>
    <t>GW</t>
  </si>
  <si>
    <t>CA</t>
  </si>
  <si>
    <t>Notional adj</t>
  </si>
  <si>
    <t>Loss</t>
  </si>
  <si>
    <t>Allocation</t>
  </si>
  <si>
    <t>1.) To GW</t>
  </si>
  <si>
    <t>GW Cr / P&amp;L Dr</t>
  </si>
  <si>
    <t>Remaining loss</t>
  </si>
  <si>
    <t>2.) Other assets</t>
  </si>
  <si>
    <t>PPE Cr / P&amp;L Dr</t>
  </si>
  <si>
    <t>Captive</t>
  </si>
  <si>
    <t>CGU 1</t>
  </si>
  <si>
    <t>CGU 2</t>
  </si>
  <si>
    <t xml:space="preserve"> - CA - partial</t>
  </si>
  <si>
    <t xml:space="preserve">  - Notional Adj</t>
  </si>
  <si>
    <t>Total CA</t>
  </si>
  <si>
    <t>Imp loss</t>
  </si>
  <si>
    <t>Allocation of the loss</t>
  </si>
  <si>
    <t>To GW</t>
  </si>
  <si>
    <t xml:space="preserve"> </t>
  </si>
  <si>
    <t>No remaining loss</t>
  </si>
  <si>
    <t>Accounting for the loss</t>
  </si>
  <si>
    <t>As only 80% of the GW is recognized in the SFP</t>
  </si>
  <si>
    <t xml:space="preserve">GW </t>
  </si>
  <si>
    <t>cr</t>
  </si>
  <si>
    <t>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</si>
</sst>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164" fontId="2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/>
    <xf numFmtId="164" fontId="2" fillId="0" borderId="1" xfId="1" applyNumberFormat="1" applyFont="1" applyBorder="1"/>
    <xf numFmtId="164" fontId="2" fillId="0" borderId="0" xfId="1" quotePrefix="1" applyNumberFormat="1" applyFont="1"/>
    <xf numFmtId="164" fontId="2" fillId="0" borderId="0" xfId="1" applyNumberFormat="1" applyFont="1" applyAlignment="1">
      <alignment wrapText="1"/>
    </xf>
    <xf numFmtId="9" fontId="2" fillId="0" borderId="0" xfId="1" applyNumberFormat="1" applyFont="1"/>
    <xf numFmtId="4" fontId="2" fillId="0" borderId="0" xfId="1" applyNumberFormat="1" applyFont="1"/>
    <xf numFmtId="165" fontId="2" fillId="0" borderId="0" xfId="1" applyNumberFormat="1" applyFont="1"/>
    <xf numFmtId="164" fontId="2" fillId="2" borderId="0" xfId="1" applyNumberFormat="1" applyFont="1" applyFill="1"/>
    <xf numFmtId="164" fontId="3" fillId="0" borderId="2" xfId="1" applyNumberFormat="1" applyFont="1" applyBorder="1"/>
    <xf numFmtId="164" fontId="3" fillId="0" borderId="3" xfId="1" applyNumberFormat="1" applyFont="1" applyBorder="1"/>
    <xf numFmtId="164" fontId="2" fillId="0" borderId="0" xfId="1" applyNumberFormat="1" applyFont="1" applyBorder="1"/>
    <xf numFmtId="164" fontId="2" fillId="0" borderId="0" xfId="1" applyNumberFormat="1" applyFont="1" applyFill="1"/>
    <xf numFmtId="165" fontId="2" fillId="0" borderId="0" xfId="1" applyNumberFormat="1" applyFont="1" applyFill="1"/>
    <xf numFmtId="164" fontId="2" fillId="0" borderId="2" xfId="1" applyNumberFormat="1" applyFont="1" applyBorder="1"/>
    <xf numFmtId="164" fontId="2" fillId="0" borderId="4" xfId="1" applyNumberFormat="1" applyFont="1" applyBorder="1"/>
    <xf numFmtId="164" fontId="3" fillId="0" borderId="0" xfId="1" applyNumberFormat="1" applyFont="1" applyAlignment="1">
      <alignment wrapText="1"/>
    </xf>
    <xf numFmtId="164" fontId="2" fillId="3" borderId="0" xfId="1" applyNumberFormat="1" applyFont="1" applyFill="1"/>
    <xf numFmtId="164" fontId="3" fillId="0" borderId="0" xfId="1" applyNumberFormat="1" applyFont="1" applyBorder="1"/>
    <xf numFmtId="9" fontId="2" fillId="4" borderId="0" xfId="1" applyNumberFormat="1" applyFont="1" applyFill="1"/>
    <xf numFmtId="164" fontId="3" fillId="3" borderId="0" xfId="1" applyNumberFormat="1" applyFont="1" applyFill="1" applyAlignment="1">
      <alignment wrapText="1"/>
    </xf>
    <xf numFmtId="164" fontId="3" fillId="3" borderId="0" xfId="1" applyNumberFormat="1" applyFont="1" applyFill="1"/>
    <xf numFmtId="164" fontId="2" fillId="5" borderId="0" xfId="1" applyNumberFormat="1" applyFont="1" applyFill="1"/>
    <xf numFmtId="164" fontId="3" fillId="5" borderId="0" xfId="1" applyNumberFormat="1" applyFont="1" applyFill="1" applyAlignment="1">
      <alignment wrapText="1"/>
    </xf>
    <xf numFmtId="164" fontId="3" fillId="5" borderId="0" xfId="1" applyNumberFormat="1" applyFont="1" applyFill="1"/>
    <xf numFmtId="164" fontId="2" fillId="4" borderId="0" xfId="1" applyNumberFormat="1" applyFont="1" applyFill="1"/>
    <xf numFmtId="164" fontId="3" fillId="0" borderId="5" xfId="1" applyNumberFormat="1" applyFont="1" applyBorder="1" applyAlignment="1">
      <alignment wrapText="1"/>
    </xf>
    <xf numFmtId="164" fontId="2" fillId="0" borderId="5" xfId="1" applyNumberFormat="1" applyFont="1" applyBorder="1"/>
    <xf numFmtId="164" fontId="2" fillId="2" borderId="0" xfId="1" applyNumberFormat="1" applyFont="1" applyFill="1" applyBorder="1"/>
    <xf numFmtId="164" fontId="2" fillId="6" borderId="0" xfId="1" applyNumberFormat="1" applyFont="1" applyFill="1" applyBorder="1"/>
    <xf numFmtId="164" fontId="2" fillId="6" borderId="0" xfId="1" applyNumberFormat="1" applyFont="1" applyFill="1"/>
    <xf numFmtId="164" fontId="2" fillId="2" borderId="0" xfId="1" applyNumberFormat="1" applyFont="1" applyFill="1" applyAlignment="1">
      <alignment wrapText="1"/>
    </xf>
    <xf numFmtId="164" fontId="2" fillId="6" borderId="0" xfId="1" applyNumberFormat="1" applyFont="1" applyFill="1" applyAlignment="1">
      <alignment wrapText="1"/>
    </xf>
    <xf numFmtId="9" fontId="2" fillId="0" borderId="0" xfId="2" quotePrefix="1" applyFont="1"/>
    <xf numFmtId="9" fontId="2" fillId="0" borderId="0" xfId="2" applyFont="1"/>
    <xf numFmtId="9" fontId="3" fillId="0" borderId="0" xfId="2" applyFont="1"/>
    <xf numFmtId="9" fontId="6" fillId="0" borderId="0" xfId="2" applyFont="1"/>
    <xf numFmtId="164" fontId="2" fillId="0" borderId="6" xfId="1" applyNumberFormat="1" applyFont="1" applyBorder="1"/>
    <xf numFmtId="164" fontId="6" fillId="0" borderId="0" xfId="1" applyNumberFormat="1" applyFont="1"/>
    <xf numFmtId="164" fontId="3" fillId="2" borderId="5" xfId="1" applyNumberFormat="1" applyFont="1" applyFill="1" applyBorder="1" applyAlignment="1">
      <alignment horizontal="center"/>
    </xf>
    <xf numFmtId="164" fontId="3" fillId="6" borderId="5" xfId="1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228599</xdr:colOff>
      <xdr:row>18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15</xdr:col>
      <xdr:colOff>28574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57150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560614</xdr:colOff>
      <xdr:row>4</xdr:row>
      <xdr:rowOff>54429</xdr:rowOff>
    </xdr:from>
    <xdr:to>
      <xdr:col>3</xdr:col>
      <xdr:colOff>789215</xdr:colOff>
      <xdr:row>6</xdr:row>
      <xdr:rowOff>152400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FC4C6CA1-4199-4A1A-A609-B28234FF9623}"/>
            </a:ext>
          </a:extLst>
        </xdr:cNvPr>
        <xdr:cNvCxnSpPr/>
      </xdr:nvCxnSpPr>
      <xdr:spPr>
        <a:xfrm flipH="1">
          <a:off x="3407228" y="740229"/>
          <a:ext cx="1061358" cy="46264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337459</xdr:colOff>
      <xdr:row>5</xdr:row>
      <xdr:rowOff>10885</xdr:rowOff>
    </xdr:from>
    <xdr:to>
      <xdr:col>4</xdr:col>
      <xdr:colOff>337459</xdr:colOff>
      <xdr:row>6</xdr:row>
      <xdr:rowOff>174171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CCC3985F-C1FA-4B40-B905-22180ED9A026}"/>
            </a:ext>
          </a:extLst>
        </xdr:cNvPr>
        <xdr:cNvCxnSpPr/>
      </xdr:nvCxnSpPr>
      <xdr:spPr>
        <a:xfrm>
          <a:off x="2416630" y="1132114"/>
          <a:ext cx="0" cy="3429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16329</xdr:colOff>
      <xdr:row>4</xdr:row>
      <xdr:rowOff>54428</xdr:rowOff>
    </xdr:from>
    <xdr:to>
      <xdr:col>6</xdr:col>
      <xdr:colOff>359229</xdr:colOff>
      <xdr:row>6</xdr:row>
      <xdr:rowOff>141514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3B856C84-792C-4716-82E1-E376E03E1EAC}"/>
            </a:ext>
          </a:extLst>
        </xdr:cNvPr>
        <xdr:cNvCxnSpPr/>
      </xdr:nvCxnSpPr>
      <xdr:spPr>
        <a:xfrm>
          <a:off x="2830286" y="990599"/>
          <a:ext cx="996043" cy="45175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104774</xdr:colOff>
      <xdr:row>19</xdr:row>
      <xdr:rowOff>57150</xdr:rowOff>
    </xdr:to>
    <xdr:sp macro="" textlink="">
      <xdr:nvSpPr>
        <xdr:cNvPr id="5" name="Rectangle 4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352424</xdr:colOff>
      <xdr:row>19</xdr:row>
      <xdr:rowOff>85725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476249</xdr:colOff>
      <xdr:row>17</xdr:row>
      <xdr:rowOff>142875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457199</xdr:colOff>
      <xdr:row>19</xdr:row>
      <xdr:rowOff>85725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695324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Normal="100" workbookViewId="0"/>
  </sheetViews>
  <sheetFormatPr defaultColWidth="9.140625" defaultRowHeight="15" outlineLevelCol="4" x14ac:dyDescent="0.25"/>
  <cols>
    <col min="1" max="1" width="20.85546875" style="1" customWidth="1"/>
    <col min="2" max="2" width="10.28515625" style="1" customWidth="1"/>
    <col min="3" max="3" width="9.140625" style="1" customWidth="1" outlineLevel="1"/>
    <col min="4" max="4" width="11.28515625" style="1" customWidth="1" outlineLevel="1"/>
    <col min="5" max="6" width="11.28515625" style="1" customWidth="1" outlineLevel="2"/>
    <col min="7" max="7" width="9.140625" style="1" customWidth="1" outlineLevel="3"/>
    <col min="8" max="8" width="11.28515625" style="1" customWidth="1" outlineLevel="3"/>
    <col min="9" max="9" width="11" style="1" customWidth="1" outlineLevel="3"/>
    <col min="10" max="10" width="11.140625" style="1" customWidth="1" outlineLevel="4"/>
    <col min="11" max="11" width="12" style="1" customWidth="1" outlineLevel="4" collapsed="1"/>
    <col min="12" max="16384" width="9.140625" style="1"/>
  </cols>
  <sheetData>
    <row r="1" spans="1:11" x14ac:dyDescent="0.25">
      <c r="A1" s="2" t="s">
        <v>0</v>
      </c>
    </row>
    <row r="2" spans="1:11" x14ac:dyDescent="0.25">
      <c r="A2" s="2" t="s">
        <v>1</v>
      </c>
    </row>
    <row r="4" spans="1:11" ht="16.5" x14ac:dyDescent="0.35">
      <c r="A4" s="3" t="s">
        <v>2</v>
      </c>
    </row>
    <row r="5" spans="1:11" x14ac:dyDescent="0.25">
      <c r="A5" s="1" t="s">
        <v>3</v>
      </c>
      <c r="B5" s="1" t="s">
        <v>4</v>
      </c>
    </row>
    <row r="6" spans="1:11" x14ac:dyDescent="0.25">
      <c r="A6" s="1" t="s">
        <v>5</v>
      </c>
      <c r="B6" s="1" t="s">
        <v>6</v>
      </c>
    </row>
    <row r="7" spans="1:11" x14ac:dyDescent="0.25">
      <c r="A7" s="1" t="s">
        <v>7</v>
      </c>
      <c r="B7" s="1">
        <v>10000</v>
      </c>
    </row>
    <row r="8" spans="1:11" x14ac:dyDescent="0.25">
      <c r="A8" s="1" t="s">
        <v>8</v>
      </c>
      <c r="B8" s="1">
        <v>500</v>
      </c>
    </row>
    <row r="9" spans="1:11" x14ac:dyDescent="0.25">
      <c r="A9" s="1" t="s">
        <v>9</v>
      </c>
      <c r="B9" s="1">
        <v>10</v>
      </c>
    </row>
    <row r="11" spans="1:11" ht="30" x14ac:dyDescent="0.25">
      <c r="H11" s="6" t="s">
        <v>10</v>
      </c>
      <c r="J11" s="6" t="s">
        <v>11</v>
      </c>
      <c r="K11" s="6" t="s">
        <v>12</v>
      </c>
    </row>
    <row r="12" spans="1:11" s="2" customFormat="1" ht="14.25" x14ac:dyDescent="0.2">
      <c r="A12" s="2" t="s">
        <v>13</v>
      </c>
      <c r="B12" s="2" t="s">
        <v>6</v>
      </c>
      <c r="D12" s="2" t="s">
        <v>14</v>
      </c>
      <c r="F12" s="2" t="s">
        <v>15</v>
      </c>
      <c r="H12" s="2" t="s">
        <v>16</v>
      </c>
      <c r="K12" s="2" t="str">
        <f>H12</f>
        <v>31.12.2020</v>
      </c>
    </row>
    <row r="13" spans="1:11" x14ac:dyDescent="0.25">
      <c r="A13" s="1" t="s">
        <v>17</v>
      </c>
      <c r="B13" s="1">
        <f>B7</f>
        <v>10000</v>
      </c>
      <c r="D13" s="1">
        <f>B13</f>
        <v>10000</v>
      </c>
      <c r="F13" s="1">
        <f>D13</f>
        <v>10000</v>
      </c>
      <c r="H13" s="1">
        <f>F13</f>
        <v>10000</v>
      </c>
      <c r="K13" s="1">
        <f>H13</f>
        <v>10000</v>
      </c>
    </row>
    <row r="14" spans="1:11" x14ac:dyDescent="0.25">
      <c r="A14" s="1" t="s">
        <v>18</v>
      </c>
      <c r="B14" s="1">
        <v>0</v>
      </c>
      <c r="D14" s="1">
        <v>0</v>
      </c>
      <c r="F14" s="1">
        <v>0</v>
      </c>
      <c r="H14" s="1">
        <v>0</v>
      </c>
      <c r="J14" s="1">
        <f>H52</f>
        <v>-1650</v>
      </c>
      <c r="K14" s="1">
        <f>H14+J14</f>
        <v>-1650</v>
      </c>
    </row>
    <row r="15" spans="1:11" x14ac:dyDescent="0.25">
      <c r="A15" s="1" t="s">
        <v>19</v>
      </c>
      <c r="B15" s="4">
        <v>0</v>
      </c>
      <c r="C15" s="5">
        <f>(B7-B8)/B9</f>
        <v>950</v>
      </c>
      <c r="D15" s="4">
        <f>-C15</f>
        <v>-950</v>
      </c>
      <c r="E15" s="5">
        <f>C15</f>
        <v>950</v>
      </c>
      <c r="F15" s="4">
        <f>D15-E15</f>
        <v>-1900</v>
      </c>
      <c r="G15" s="5">
        <f>E15</f>
        <v>950</v>
      </c>
      <c r="H15" s="4">
        <f>F15-G15</f>
        <v>-2850</v>
      </c>
      <c r="K15" s="4">
        <f>H15</f>
        <v>-2850</v>
      </c>
    </row>
    <row r="16" spans="1:11" s="2" customFormat="1" ht="14.25" x14ac:dyDescent="0.2">
      <c r="A16" s="2" t="s">
        <v>20</v>
      </c>
      <c r="B16" s="2">
        <f>SUM(B13:B15)</f>
        <v>10000</v>
      </c>
      <c r="D16" s="2">
        <f>SUM(D13:D15)</f>
        <v>9050</v>
      </c>
      <c r="F16" s="2">
        <f>SUM(F13:F15)</f>
        <v>8100</v>
      </c>
      <c r="H16" s="2">
        <f>SUM(H13:H15)</f>
        <v>7150</v>
      </c>
      <c r="K16" s="2">
        <f>SUM(K13:K15)</f>
        <v>5500</v>
      </c>
    </row>
    <row r="18" spans="1:10" x14ac:dyDescent="0.25">
      <c r="A18" s="1" t="s">
        <v>21</v>
      </c>
      <c r="D18" s="1" t="s">
        <v>22</v>
      </c>
      <c r="F18" s="1" t="s">
        <v>22</v>
      </c>
      <c r="H18" s="1" t="s">
        <v>23</v>
      </c>
      <c r="J18" s="10" t="s">
        <v>24</v>
      </c>
    </row>
    <row r="19" spans="1:10" ht="30" x14ac:dyDescent="0.25">
      <c r="D19" s="1" t="s">
        <v>25</v>
      </c>
      <c r="F19" s="1" t="s">
        <v>25</v>
      </c>
      <c r="H19" s="6" t="s">
        <v>26</v>
      </c>
    </row>
    <row r="21" spans="1:10" x14ac:dyDescent="0.25">
      <c r="A21" s="1" t="s">
        <v>27</v>
      </c>
    </row>
    <row r="22" spans="1:10" x14ac:dyDescent="0.25">
      <c r="A22" s="1" t="s">
        <v>28</v>
      </c>
      <c r="H22" s="1">
        <v>6000</v>
      </c>
    </row>
    <row r="23" spans="1:10" x14ac:dyDescent="0.25">
      <c r="A23" s="1" t="s">
        <v>29</v>
      </c>
      <c r="H23" s="1">
        <v>500</v>
      </c>
      <c r="I23" s="1">
        <f>H22-H23</f>
        <v>5500</v>
      </c>
    </row>
    <row r="25" spans="1:10" x14ac:dyDescent="0.25">
      <c r="A25" s="1" t="s">
        <v>30</v>
      </c>
    </row>
    <row r="26" spans="1:10" x14ac:dyDescent="0.25">
      <c r="A26" s="1" t="s">
        <v>31</v>
      </c>
      <c r="H26" s="1">
        <v>1000</v>
      </c>
      <c r="I26" s="1" t="s">
        <v>32</v>
      </c>
    </row>
    <row r="27" spans="1:10" x14ac:dyDescent="0.25">
      <c r="A27" s="1" t="s">
        <v>33</v>
      </c>
      <c r="H27" s="1">
        <v>700</v>
      </c>
      <c r="I27" s="1" t="s">
        <v>32</v>
      </c>
    </row>
    <row r="29" spans="1:10" x14ac:dyDescent="0.25">
      <c r="A29" s="1" t="s">
        <v>34</v>
      </c>
      <c r="H29" s="7">
        <v>0.1</v>
      </c>
    </row>
    <row r="31" spans="1:10" s="6" customFormat="1" ht="45" x14ac:dyDescent="0.25">
      <c r="A31" s="6" t="s">
        <v>35</v>
      </c>
      <c r="F31" s="6" t="s">
        <v>36</v>
      </c>
      <c r="G31" s="6" t="s">
        <v>37</v>
      </c>
      <c r="H31" s="6" t="s">
        <v>34</v>
      </c>
      <c r="I31" s="6" t="s">
        <v>38</v>
      </c>
    </row>
    <row r="32" spans="1:10" x14ac:dyDescent="0.25">
      <c r="E32" s="1">
        <v>1</v>
      </c>
      <c r="F32" s="1" t="s">
        <v>39</v>
      </c>
      <c r="G32" s="1">
        <f>H26</f>
        <v>1000</v>
      </c>
      <c r="H32" s="9">
        <f>1/(1+$H$29)^E32</f>
        <v>0.90909090909090906</v>
      </c>
      <c r="I32" s="1">
        <f>G32*H32</f>
        <v>909.09090909090901</v>
      </c>
    </row>
    <row r="33" spans="1:9" x14ac:dyDescent="0.25">
      <c r="E33" s="1">
        <v>2</v>
      </c>
      <c r="F33" s="1" t="s">
        <v>40</v>
      </c>
      <c r="G33" s="1">
        <f>G32</f>
        <v>1000</v>
      </c>
      <c r="H33" s="9">
        <f t="shared" ref="H33:H38" si="0">1/(1+$H$29)^E33</f>
        <v>0.82644628099173545</v>
      </c>
      <c r="I33" s="1">
        <f t="shared" ref="I33:I38" si="1">G33*H33</f>
        <v>826.44628099173542</v>
      </c>
    </row>
    <row r="34" spans="1:9" x14ac:dyDescent="0.25">
      <c r="E34" s="1">
        <v>3</v>
      </c>
      <c r="F34" s="1" t="s">
        <v>41</v>
      </c>
      <c r="G34" s="1">
        <f t="shared" ref="G34:G36" si="2">G33</f>
        <v>1000</v>
      </c>
      <c r="H34" s="9">
        <f t="shared" si="0"/>
        <v>0.75131480090157754</v>
      </c>
      <c r="I34" s="1">
        <f t="shared" si="1"/>
        <v>751.31480090157754</v>
      </c>
    </row>
    <row r="35" spans="1:9" x14ac:dyDescent="0.25">
      <c r="E35" s="1">
        <v>4</v>
      </c>
      <c r="F35" s="1" t="s">
        <v>42</v>
      </c>
      <c r="G35" s="1">
        <f t="shared" si="2"/>
        <v>1000</v>
      </c>
      <c r="H35" s="9">
        <f t="shared" si="0"/>
        <v>0.68301345536507052</v>
      </c>
      <c r="I35" s="1">
        <f t="shared" si="1"/>
        <v>683.01345536507051</v>
      </c>
    </row>
    <row r="36" spans="1:9" x14ac:dyDescent="0.25">
      <c r="E36" s="1">
        <v>5</v>
      </c>
      <c r="F36" s="1" t="s">
        <v>43</v>
      </c>
      <c r="G36" s="1">
        <f t="shared" si="2"/>
        <v>1000</v>
      </c>
      <c r="H36" s="9">
        <f t="shared" si="0"/>
        <v>0.62092132305915493</v>
      </c>
      <c r="I36" s="1">
        <f t="shared" si="1"/>
        <v>620.92132305915493</v>
      </c>
    </row>
    <row r="37" spans="1:9" x14ac:dyDescent="0.25">
      <c r="E37" s="1">
        <v>6</v>
      </c>
      <c r="F37" s="1" t="s">
        <v>44</v>
      </c>
      <c r="G37" s="1">
        <f>H27</f>
        <v>700</v>
      </c>
      <c r="H37" s="9">
        <f t="shared" si="0"/>
        <v>0.56447393005377722</v>
      </c>
      <c r="I37" s="1">
        <f t="shared" si="1"/>
        <v>395.13175103764405</v>
      </c>
    </row>
    <row r="38" spans="1:9" x14ac:dyDescent="0.25">
      <c r="E38" s="1">
        <v>7</v>
      </c>
      <c r="F38" s="1" t="s">
        <v>45</v>
      </c>
      <c r="G38" s="10">
        <f>G37+B8</f>
        <v>1200</v>
      </c>
      <c r="H38" s="9">
        <f t="shared" si="0"/>
        <v>0.51315811823070645</v>
      </c>
      <c r="I38" s="1">
        <f t="shared" si="1"/>
        <v>615.78974187684776</v>
      </c>
    </row>
    <row r="39" spans="1:9" ht="15.75" thickBot="1" x14ac:dyDescent="0.3">
      <c r="I39" s="12">
        <f>SUM(I32:I38)</f>
        <v>4801.7082623229398</v>
      </c>
    </row>
    <row r="40" spans="1:9" ht="15.75" thickTop="1" x14ac:dyDescent="0.25"/>
    <row r="42" spans="1:9" x14ac:dyDescent="0.25">
      <c r="A42" s="1" t="s">
        <v>46</v>
      </c>
    </row>
    <row r="43" spans="1:9" x14ac:dyDescent="0.25">
      <c r="A43" s="1" t="s">
        <v>47</v>
      </c>
      <c r="H43" s="1">
        <f>H22-H23</f>
        <v>5500</v>
      </c>
    </row>
    <row r="44" spans="1:9" x14ac:dyDescent="0.25">
      <c r="A44" s="1" t="s">
        <v>48</v>
      </c>
      <c r="H44" s="1">
        <f>I39</f>
        <v>4801.7082623229398</v>
      </c>
    </row>
    <row r="46" spans="1:9" ht="15.75" thickBot="1" x14ac:dyDescent="0.3">
      <c r="A46" s="1" t="s">
        <v>49</v>
      </c>
      <c r="H46" s="11">
        <f>MAX(H43,H44)</f>
        <v>5500</v>
      </c>
    </row>
    <row r="47" spans="1:9" ht="15.75" thickTop="1" x14ac:dyDescent="0.25"/>
    <row r="48" spans="1:9" x14ac:dyDescent="0.25">
      <c r="A48" s="1" t="s">
        <v>50</v>
      </c>
    </row>
    <row r="50" spans="1:8" x14ac:dyDescent="0.25">
      <c r="A50" s="1" t="s">
        <v>20</v>
      </c>
      <c r="H50" s="1">
        <f>H16</f>
        <v>7150</v>
      </c>
    </row>
    <row r="51" spans="1:8" x14ac:dyDescent="0.25">
      <c r="A51" s="1" t="s">
        <v>27</v>
      </c>
      <c r="H51" s="1">
        <f>H46</f>
        <v>5500</v>
      </c>
    </row>
    <row r="52" spans="1:8" s="2" customFormat="1" thickBot="1" x14ac:dyDescent="0.25">
      <c r="A52" s="2" t="s">
        <v>11</v>
      </c>
      <c r="H52" s="12">
        <f>H51-H50</f>
        <v>-1650</v>
      </c>
    </row>
    <row r="53" spans="1:8" ht="15.75" thickTop="1" x14ac:dyDescent="0.25"/>
  </sheetData>
  <phoneticPr fontId="5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opLeftCell="A4" zoomScaleNormal="100" workbookViewId="0">
      <pane xSplit="1" ySplit="9" topLeftCell="B13" activePane="bottomRight" state="frozen"/>
      <selection pane="topRight"/>
      <selection pane="bottomLeft"/>
      <selection pane="bottomRight" activeCell="A4" sqref="A4"/>
    </sheetView>
  </sheetViews>
  <sheetFormatPr defaultColWidth="9.140625" defaultRowHeight="15" x14ac:dyDescent="0.25"/>
  <cols>
    <col min="1" max="1" width="36.140625" style="1" customWidth="1"/>
    <col min="2" max="2" width="10.28515625" style="1" customWidth="1"/>
    <col min="3" max="3" width="9.140625" style="1" customWidth="1"/>
    <col min="4" max="6" width="11.28515625" style="1" customWidth="1"/>
    <col min="7" max="7" width="9.140625" style="1" customWidth="1"/>
    <col min="8" max="8" width="11.28515625" style="1" customWidth="1"/>
    <col min="9" max="9" width="11" style="1" customWidth="1"/>
    <col min="10" max="10" width="11.140625" style="1" customWidth="1"/>
    <col min="11" max="11" width="12" style="1" customWidth="1" collapsed="1"/>
    <col min="12" max="12" width="9.140625" style="1"/>
    <col min="13" max="13" width="12.140625" style="1" customWidth="1"/>
    <col min="14" max="14" width="9.140625" style="1"/>
    <col min="15" max="15" width="12.140625" style="1" customWidth="1"/>
    <col min="16" max="16" width="12.28515625" style="1" customWidth="1"/>
    <col min="17" max="17" width="11.28515625" style="1" bestFit="1" customWidth="1"/>
    <col min="18" max="18" width="11" style="1" customWidth="1"/>
    <col min="19" max="19" width="10.85546875" style="1" customWidth="1"/>
    <col min="20" max="16384" width="9.140625" style="1"/>
  </cols>
  <sheetData>
    <row r="1" spans="1:19" x14ac:dyDescent="0.25">
      <c r="A1" s="2" t="s">
        <v>0</v>
      </c>
    </row>
    <row r="2" spans="1:19" x14ac:dyDescent="0.25">
      <c r="A2" s="2" t="s">
        <v>1</v>
      </c>
    </row>
    <row r="4" spans="1:19" ht="16.5" x14ac:dyDescent="0.35">
      <c r="A4" s="3" t="s">
        <v>2</v>
      </c>
    </row>
    <row r="5" spans="1:19" x14ac:dyDescent="0.25">
      <c r="A5" s="1" t="s">
        <v>3</v>
      </c>
      <c r="B5" s="1" t="s">
        <v>4</v>
      </c>
    </row>
    <row r="6" spans="1:19" x14ac:dyDescent="0.25">
      <c r="A6" s="1" t="s">
        <v>5</v>
      </c>
      <c r="B6" s="1" t="s">
        <v>6</v>
      </c>
    </row>
    <row r="7" spans="1:19" x14ac:dyDescent="0.25">
      <c r="A7" s="1" t="s">
        <v>7</v>
      </c>
      <c r="B7" s="1">
        <v>10000</v>
      </c>
    </row>
    <row r="8" spans="1:19" x14ac:dyDescent="0.25">
      <c r="A8" s="1" t="s">
        <v>8</v>
      </c>
      <c r="B8" s="1">
        <v>500</v>
      </c>
    </row>
    <row r="9" spans="1:19" x14ac:dyDescent="0.25">
      <c r="A9" s="1" t="s">
        <v>9</v>
      </c>
      <c r="B9" s="1">
        <v>10</v>
      </c>
    </row>
    <row r="11" spans="1:19" ht="30" x14ac:dyDescent="0.25">
      <c r="H11" s="6" t="s">
        <v>10</v>
      </c>
      <c r="J11" s="6" t="s">
        <v>11</v>
      </c>
      <c r="K11" s="6" t="s">
        <v>12</v>
      </c>
      <c r="O11" s="6" t="s">
        <v>51</v>
      </c>
      <c r="P11" s="6" t="s">
        <v>52</v>
      </c>
      <c r="Q11" s="6" t="s">
        <v>53</v>
      </c>
    </row>
    <row r="12" spans="1:19" s="2" customFormat="1" ht="14.25" x14ac:dyDescent="0.2">
      <c r="A12" s="2" t="s">
        <v>13</v>
      </c>
      <c r="B12" s="2" t="s">
        <v>6</v>
      </c>
      <c r="D12" s="2" t="s">
        <v>14</v>
      </c>
      <c r="F12" s="2" t="s">
        <v>15</v>
      </c>
      <c r="H12" s="2" t="s">
        <v>16</v>
      </c>
      <c r="K12" s="2" t="s">
        <v>16</v>
      </c>
      <c r="M12" s="2" t="s">
        <v>39</v>
      </c>
      <c r="O12" s="2" t="s">
        <v>40</v>
      </c>
      <c r="Q12" s="2" t="s">
        <v>40</v>
      </c>
      <c r="S12" s="2" t="s">
        <v>41</v>
      </c>
    </row>
    <row r="13" spans="1:19" x14ac:dyDescent="0.25">
      <c r="A13" s="1" t="s">
        <v>17</v>
      </c>
      <c r="B13" s="1">
        <f>B7</f>
        <v>10000</v>
      </c>
      <c r="D13" s="1">
        <f>B13</f>
        <v>10000</v>
      </c>
      <c r="F13" s="1">
        <f>D13</f>
        <v>10000</v>
      </c>
      <c r="H13" s="1">
        <f>F13</f>
        <v>10000</v>
      </c>
      <c r="K13" s="1">
        <f>H13</f>
        <v>10000</v>
      </c>
      <c r="M13" s="1">
        <f>K13</f>
        <v>10000</v>
      </c>
      <c r="O13" s="1">
        <f>M13</f>
        <v>10000</v>
      </c>
      <c r="Q13" s="1">
        <f>O13</f>
        <v>10000</v>
      </c>
      <c r="S13" s="1">
        <f>Q13</f>
        <v>10000</v>
      </c>
    </row>
    <row r="14" spans="1:19" x14ac:dyDescent="0.25">
      <c r="A14" s="1" t="s">
        <v>18</v>
      </c>
      <c r="B14" s="1">
        <v>0</v>
      </c>
      <c r="D14" s="1">
        <v>0</v>
      </c>
      <c r="F14" s="1">
        <v>0</v>
      </c>
      <c r="H14" s="1">
        <v>0</v>
      </c>
      <c r="J14" s="10">
        <f>H52</f>
        <v>-1650</v>
      </c>
      <c r="K14" s="1">
        <f>H14+J14</f>
        <v>-1650</v>
      </c>
      <c r="M14" s="1">
        <f>K14</f>
        <v>-1650</v>
      </c>
      <c r="O14" s="1">
        <f>M14</f>
        <v>-1650</v>
      </c>
      <c r="P14" s="1">
        <f>O66</f>
        <v>1178.5714285714284</v>
      </c>
      <c r="Q14" s="1">
        <f>O14+P14</f>
        <v>-471.42857142857156</v>
      </c>
      <c r="S14" s="1">
        <f>Q14</f>
        <v>-471.42857142857156</v>
      </c>
    </row>
    <row r="15" spans="1:19" x14ac:dyDescent="0.25">
      <c r="A15" s="1" t="s">
        <v>19</v>
      </c>
      <c r="B15" s="4">
        <v>0</v>
      </c>
      <c r="C15" s="5">
        <f>-(B7-B8)/B9</f>
        <v>-950</v>
      </c>
      <c r="D15" s="4">
        <f>C15</f>
        <v>-950</v>
      </c>
      <c r="E15" s="5">
        <f>C15</f>
        <v>-950</v>
      </c>
      <c r="F15" s="4">
        <f>D15+E15</f>
        <v>-1900</v>
      </c>
      <c r="G15" s="5">
        <f>E15</f>
        <v>-950</v>
      </c>
      <c r="H15" s="4">
        <f>F15+G15</f>
        <v>-2850</v>
      </c>
      <c r="K15" s="4">
        <f>H15</f>
        <v>-2850</v>
      </c>
      <c r="L15" s="1">
        <f>-(K16-B8)/7</f>
        <v>-714.28571428571433</v>
      </c>
      <c r="M15" s="4">
        <f>K15+L15</f>
        <v>-3564.2857142857142</v>
      </c>
      <c r="N15" s="1">
        <f>L15</f>
        <v>-714.28571428571433</v>
      </c>
      <c r="O15" s="4">
        <f>M15+N15</f>
        <v>-4278.5714285714284</v>
      </c>
      <c r="Q15" s="4">
        <f>O15</f>
        <v>-4278.5714285714284</v>
      </c>
      <c r="R15" s="1">
        <f>-(Q16-B8)/5</f>
        <v>-949.99999999999977</v>
      </c>
      <c r="S15" s="4">
        <f>Q15+R15</f>
        <v>-5228.5714285714284</v>
      </c>
    </row>
    <row r="16" spans="1:19" s="2" customFormat="1" ht="14.25" x14ac:dyDescent="0.2">
      <c r="A16" s="2" t="s">
        <v>20</v>
      </c>
      <c r="B16" s="2">
        <f>SUM(B13:B15)</f>
        <v>10000</v>
      </c>
      <c r="D16" s="2">
        <f>SUM(D13:D15)</f>
        <v>9050</v>
      </c>
      <c r="F16" s="2">
        <f>SUM(F13:F15)</f>
        <v>8100</v>
      </c>
      <c r="H16" s="2">
        <f>SUM(H13:H15)</f>
        <v>7150</v>
      </c>
      <c r="K16" s="2">
        <f>SUM(K13:K15)</f>
        <v>5500</v>
      </c>
      <c r="M16" s="2">
        <f>SUM(M13:M15)</f>
        <v>4785.7142857142862</v>
      </c>
      <c r="O16" s="2">
        <f>SUM(O13:O15)</f>
        <v>4071.4285714285716</v>
      </c>
      <c r="Q16" s="2">
        <f>SUM(Q13:Q15)</f>
        <v>5249.9999999999991</v>
      </c>
      <c r="S16" s="2">
        <f>SUM(S13:S15)</f>
        <v>4299.9999999999991</v>
      </c>
    </row>
    <row r="18" spans="1:16" ht="30" x14ac:dyDescent="0.25">
      <c r="A18" s="1" t="s">
        <v>21</v>
      </c>
      <c r="D18" s="1" t="s">
        <v>22</v>
      </c>
      <c r="F18" s="1" t="s">
        <v>22</v>
      </c>
      <c r="H18" s="1" t="s">
        <v>23</v>
      </c>
      <c r="M18" s="1" t="s">
        <v>22</v>
      </c>
      <c r="O18" s="6" t="s">
        <v>52</v>
      </c>
      <c r="P18" s="10" t="s">
        <v>24</v>
      </c>
    </row>
    <row r="19" spans="1:16" ht="30" x14ac:dyDescent="0.25">
      <c r="D19" s="1" t="s">
        <v>25</v>
      </c>
      <c r="F19" s="1" t="s">
        <v>25</v>
      </c>
      <c r="H19" s="6" t="s">
        <v>26</v>
      </c>
      <c r="M19" s="1" t="s">
        <v>25</v>
      </c>
    </row>
    <row r="21" spans="1:16" x14ac:dyDescent="0.25">
      <c r="A21" s="1" t="s">
        <v>27</v>
      </c>
    </row>
    <row r="22" spans="1:16" x14ac:dyDescent="0.25">
      <c r="A22" s="1" t="s">
        <v>28</v>
      </c>
      <c r="H22" s="1">
        <v>6000</v>
      </c>
      <c r="O22" s="1">
        <v>6000</v>
      </c>
    </row>
    <row r="23" spans="1:16" x14ac:dyDescent="0.25">
      <c r="A23" s="1" t="s">
        <v>29</v>
      </c>
      <c r="H23" s="1">
        <v>500</v>
      </c>
      <c r="O23" s="1">
        <v>100</v>
      </c>
    </row>
    <row r="25" spans="1:16" x14ac:dyDescent="0.25">
      <c r="A25" s="1" t="s">
        <v>30</v>
      </c>
    </row>
    <row r="26" spans="1:16" x14ac:dyDescent="0.25">
      <c r="A26" s="1" t="s">
        <v>31</v>
      </c>
      <c r="H26" s="1">
        <v>1000</v>
      </c>
      <c r="I26" s="1" t="s">
        <v>32</v>
      </c>
      <c r="O26" s="1">
        <v>1100</v>
      </c>
      <c r="P26" s="1" t="s">
        <v>32</v>
      </c>
    </row>
    <row r="27" spans="1:16" x14ac:dyDescent="0.25">
      <c r="A27" s="1" t="s">
        <v>33</v>
      </c>
      <c r="H27" s="1">
        <v>700</v>
      </c>
      <c r="I27" s="1" t="s">
        <v>32</v>
      </c>
      <c r="O27" s="1">
        <v>500</v>
      </c>
    </row>
    <row r="29" spans="1:16" x14ac:dyDescent="0.25">
      <c r="A29" s="1" t="s">
        <v>34</v>
      </c>
      <c r="H29" s="7">
        <v>0.1</v>
      </c>
      <c r="O29" s="7">
        <v>0.08</v>
      </c>
    </row>
    <row r="31" spans="1:16" s="6" customFormat="1" ht="45" x14ac:dyDescent="0.25">
      <c r="A31" s="6" t="s">
        <v>35</v>
      </c>
      <c r="F31" s="6" t="s">
        <v>36</v>
      </c>
      <c r="G31" s="6" t="s">
        <v>37</v>
      </c>
      <c r="H31" s="6" t="s">
        <v>34</v>
      </c>
      <c r="I31" s="6" t="s">
        <v>38</v>
      </c>
      <c r="M31" s="6" t="s">
        <v>36</v>
      </c>
      <c r="N31" s="6" t="s">
        <v>37</v>
      </c>
      <c r="O31" s="6" t="s">
        <v>34</v>
      </c>
      <c r="P31" s="6" t="s">
        <v>38</v>
      </c>
    </row>
    <row r="32" spans="1:16" x14ac:dyDescent="0.25">
      <c r="E32" s="1">
        <v>1</v>
      </c>
      <c r="F32" s="1" t="s">
        <v>39</v>
      </c>
      <c r="G32" s="1">
        <f>H26</f>
        <v>1000</v>
      </c>
      <c r="H32" s="9">
        <f>1/(1+$H$29)^E32</f>
        <v>0.90909090909090906</v>
      </c>
      <c r="I32" s="1">
        <f>G32*H32</f>
        <v>909.09090909090901</v>
      </c>
      <c r="L32" s="1">
        <v>1</v>
      </c>
      <c r="M32" s="1" t="s">
        <v>41</v>
      </c>
      <c r="N32" s="1">
        <f>O26</f>
        <v>1100</v>
      </c>
      <c r="O32" s="9">
        <f>1/(1+$O$29)^L32</f>
        <v>0.92592592592592582</v>
      </c>
      <c r="P32" s="1">
        <f>N32*O32</f>
        <v>1018.5185185185184</v>
      </c>
    </row>
    <row r="33" spans="1:16" x14ac:dyDescent="0.25">
      <c r="E33" s="1">
        <v>2</v>
      </c>
      <c r="F33" s="1" t="s">
        <v>40</v>
      </c>
      <c r="G33" s="1">
        <f>G32</f>
        <v>1000</v>
      </c>
      <c r="H33" s="9">
        <f t="shared" ref="H33:H38" si="0">1/(1+$H$29)^E33</f>
        <v>0.82644628099173545</v>
      </c>
      <c r="I33" s="1">
        <f t="shared" ref="I33:I37" si="1">G33*H33</f>
        <v>826.44628099173542</v>
      </c>
      <c r="L33" s="1">
        <v>2</v>
      </c>
      <c r="M33" s="1" t="s">
        <v>42</v>
      </c>
      <c r="N33" s="1">
        <f>N32</f>
        <v>1100</v>
      </c>
      <c r="O33" s="9">
        <f t="shared" ref="O33:O36" si="2">1/(1+$O$29)^L33</f>
        <v>0.85733882030178321</v>
      </c>
      <c r="P33" s="1">
        <f t="shared" ref="P33:P36" si="3">N33*O33</f>
        <v>943.07270233196152</v>
      </c>
    </row>
    <row r="34" spans="1:16" x14ac:dyDescent="0.25">
      <c r="E34" s="1">
        <v>3</v>
      </c>
      <c r="F34" s="1" t="s">
        <v>41</v>
      </c>
      <c r="G34" s="1">
        <f t="shared" ref="G34:G36" si="4">G33</f>
        <v>1000</v>
      </c>
      <c r="H34" s="9">
        <f t="shared" si="0"/>
        <v>0.75131480090157754</v>
      </c>
      <c r="I34" s="1">
        <f t="shared" si="1"/>
        <v>751.31480090157754</v>
      </c>
      <c r="L34" s="1">
        <v>3</v>
      </c>
      <c r="M34" s="1" t="s">
        <v>43</v>
      </c>
      <c r="N34" s="1">
        <f t="shared" ref="N34" si="5">N33</f>
        <v>1100</v>
      </c>
      <c r="O34" s="9">
        <f t="shared" si="2"/>
        <v>0.79383224102016958</v>
      </c>
      <c r="P34" s="1">
        <f t="shared" si="3"/>
        <v>873.21546512218652</v>
      </c>
    </row>
    <row r="35" spans="1:16" x14ac:dyDescent="0.25">
      <c r="E35" s="1">
        <v>4</v>
      </c>
      <c r="F35" s="1" t="s">
        <v>42</v>
      </c>
      <c r="G35" s="1">
        <f t="shared" si="4"/>
        <v>1000</v>
      </c>
      <c r="H35" s="9">
        <f t="shared" si="0"/>
        <v>0.68301345536507052</v>
      </c>
      <c r="I35" s="1">
        <f t="shared" si="1"/>
        <v>683.01345536507051</v>
      </c>
      <c r="L35" s="1">
        <v>4</v>
      </c>
      <c r="M35" s="1" t="s">
        <v>44</v>
      </c>
      <c r="N35" s="1">
        <f>O27</f>
        <v>500</v>
      </c>
      <c r="O35" s="9">
        <f t="shared" si="2"/>
        <v>0.73502985279645328</v>
      </c>
      <c r="P35" s="1">
        <f t="shared" si="3"/>
        <v>367.51492639822663</v>
      </c>
    </row>
    <row r="36" spans="1:16" x14ac:dyDescent="0.25">
      <c r="E36" s="1">
        <v>5</v>
      </c>
      <c r="F36" s="1" t="s">
        <v>43</v>
      </c>
      <c r="G36" s="1">
        <f t="shared" si="4"/>
        <v>1000</v>
      </c>
      <c r="H36" s="9">
        <f t="shared" si="0"/>
        <v>0.62092132305915493</v>
      </c>
      <c r="I36" s="1">
        <f t="shared" si="1"/>
        <v>620.92132305915493</v>
      </c>
      <c r="L36" s="1">
        <v>5</v>
      </c>
      <c r="M36" s="1" t="s">
        <v>45</v>
      </c>
      <c r="N36" s="1">
        <f>N35+B8</f>
        <v>1000</v>
      </c>
      <c r="O36" s="9">
        <f t="shared" si="2"/>
        <v>0.68058319703375303</v>
      </c>
      <c r="P36" s="1">
        <f t="shared" si="3"/>
        <v>680.58319703375298</v>
      </c>
    </row>
    <row r="37" spans="1:16" x14ac:dyDescent="0.25">
      <c r="E37" s="1">
        <v>6</v>
      </c>
      <c r="F37" s="1" t="s">
        <v>44</v>
      </c>
      <c r="G37" s="1">
        <f>H27</f>
        <v>700</v>
      </c>
      <c r="H37" s="9">
        <f t="shared" si="0"/>
        <v>0.56447393005377722</v>
      </c>
      <c r="I37" s="1">
        <f t="shared" si="1"/>
        <v>395.13175103764405</v>
      </c>
      <c r="N37" s="14"/>
      <c r="O37" s="15"/>
      <c r="P37" s="14"/>
    </row>
    <row r="38" spans="1:16" x14ac:dyDescent="0.25">
      <c r="E38" s="1">
        <v>7</v>
      </c>
      <c r="F38" s="1" t="s">
        <v>45</v>
      </c>
      <c r="G38" s="10">
        <f>G37+B8</f>
        <v>1200</v>
      </c>
      <c r="H38" s="9">
        <f t="shared" si="0"/>
        <v>0.51315811823070645</v>
      </c>
      <c r="I38" s="1">
        <f>G38*H38</f>
        <v>615.78974187684776</v>
      </c>
      <c r="N38" s="14"/>
      <c r="O38" s="15"/>
      <c r="P38" s="14"/>
    </row>
    <row r="39" spans="1:16" ht="15.75" thickBot="1" x14ac:dyDescent="0.3">
      <c r="I39" s="12">
        <f>SUM(I32:I38)</f>
        <v>4801.7082623229398</v>
      </c>
      <c r="P39" s="12">
        <f>SUM(P32:P38)</f>
        <v>3882.9048094046461</v>
      </c>
    </row>
    <row r="40" spans="1:16" ht="15.75" thickTop="1" x14ac:dyDescent="0.25"/>
    <row r="42" spans="1:16" x14ac:dyDescent="0.25">
      <c r="A42" s="1" t="s">
        <v>46</v>
      </c>
    </row>
    <row r="43" spans="1:16" x14ac:dyDescent="0.25">
      <c r="A43" s="1" t="s">
        <v>47</v>
      </c>
      <c r="H43" s="1">
        <f>H22-H23</f>
        <v>5500</v>
      </c>
      <c r="O43" s="1">
        <f>O22-O23</f>
        <v>5900</v>
      </c>
    </row>
    <row r="44" spans="1:16" x14ac:dyDescent="0.25">
      <c r="A44" s="1" t="s">
        <v>48</v>
      </c>
      <c r="H44" s="1">
        <f>I39</f>
        <v>4801.7082623229398</v>
      </c>
      <c r="O44" s="1">
        <f>P39</f>
        <v>3882.9048094046461</v>
      </c>
    </row>
    <row r="46" spans="1:16" ht="15.75" thickBot="1" x14ac:dyDescent="0.3">
      <c r="A46" s="1" t="s">
        <v>49</v>
      </c>
      <c r="H46" s="11">
        <f>MAX(H43,H44)</f>
        <v>5500</v>
      </c>
      <c r="O46" s="11">
        <f>MAX(O43,O44)</f>
        <v>5900</v>
      </c>
    </row>
    <row r="47" spans="1:16" ht="15.75" thickTop="1" x14ac:dyDescent="0.25"/>
    <row r="48" spans="1:16" x14ac:dyDescent="0.25">
      <c r="A48" s="1" t="s">
        <v>50</v>
      </c>
    </row>
    <row r="50" spans="1:16" x14ac:dyDescent="0.25">
      <c r="A50" s="1" t="s">
        <v>20</v>
      </c>
      <c r="H50" s="1">
        <f>H16</f>
        <v>7150</v>
      </c>
      <c r="O50" s="1">
        <f>O16</f>
        <v>4071.4285714285716</v>
      </c>
    </row>
    <row r="51" spans="1:16" x14ac:dyDescent="0.25">
      <c r="A51" s="1" t="s">
        <v>27</v>
      </c>
      <c r="H51" s="1">
        <f>H46</f>
        <v>5500</v>
      </c>
      <c r="O51" s="1">
        <f>O46</f>
        <v>5900</v>
      </c>
    </row>
    <row r="52" spans="1:16" s="2" customFormat="1" thickBot="1" x14ac:dyDescent="0.25">
      <c r="A52" s="2" t="s">
        <v>54</v>
      </c>
      <c r="H52" s="12">
        <f>H51-H50</f>
        <v>-1650</v>
      </c>
      <c r="O52" s="12">
        <f>O51-O50</f>
        <v>1828.5714285714284</v>
      </c>
    </row>
    <row r="53" spans="1:16" ht="15.75" thickTop="1" x14ac:dyDescent="0.25"/>
    <row r="55" spans="1:16" ht="29.25" x14ac:dyDescent="0.25">
      <c r="A55" s="18" t="s">
        <v>55</v>
      </c>
    </row>
    <row r="57" spans="1:16" ht="15.75" thickBot="1" x14ac:dyDescent="0.3">
      <c r="A57" s="1" t="s">
        <v>56</v>
      </c>
      <c r="O57" s="16">
        <f>-H52</f>
        <v>1650</v>
      </c>
    </row>
    <row r="58" spans="1:16" ht="15.75" thickTop="1" x14ac:dyDescent="0.25"/>
    <row r="59" spans="1:16" ht="15.75" thickBot="1" x14ac:dyDescent="0.3">
      <c r="A59" s="1" t="s">
        <v>57</v>
      </c>
      <c r="O59" s="16">
        <f>O52</f>
        <v>1828.5714285714284</v>
      </c>
    </row>
    <row r="60" spans="1:16" ht="15.75" thickTop="1" x14ac:dyDescent="0.25">
      <c r="O60" s="13"/>
    </row>
    <row r="61" spans="1:16" ht="45" x14ac:dyDescent="0.25">
      <c r="A61" s="6" t="s">
        <v>58</v>
      </c>
    </row>
    <row r="62" spans="1:16" ht="30" x14ac:dyDescent="0.25">
      <c r="A62" s="6" t="s">
        <v>59</v>
      </c>
      <c r="O62" s="1">
        <f>H16+G15+G15</f>
        <v>5250</v>
      </c>
      <c r="P62" s="5" t="s">
        <v>60</v>
      </c>
    </row>
    <row r="63" spans="1:16" x14ac:dyDescent="0.25">
      <c r="A63" s="1" t="s">
        <v>61</v>
      </c>
      <c r="O63" s="1">
        <f>O16</f>
        <v>4071.4285714285716</v>
      </c>
    </row>
    <row r="64" spans="1:16" ht="30.75" thickBot="1" x14ac:dyDescent="0.3">
      <c r="A64" s="6" t="s">
        <v>62</v>
      </c>
      <c r="O64" s="16">
        <f>O62-O63</f>
        <v>1178.5714285714284</v>
      </c>
    </row>
    <row r="65" spans="1:15" ht="15.75" thickTop="1" x14ac:dyDescent="0.25"/>
    <row r="66" spans="1:15" ht="15.75" thickBot="1" x14ac:dyDescent="0.3">
      <c r="A66" s="1" t="s">
        <v>63</v>
      </c>
      <c r="O66" s="12">
        <f>MIN(O57,O59,O64)</f>
        <v>1178.5714285714284</v>
      </c>
    </row>
    <row r="67" spans="1:15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defaultColWidth="9.140625" defaultRowHeight="15" x14ac:dyDescent="0.25"/>
  <cols>
    <col min="1" max="1" width="30" style="1" customWidth="1"/>
    <col min="2" max="2" width="10.140625" style="1" customWidth="1"/>
    <col min="3" max="3" width="11.85546875" style="1" customWidth="1"/>
    <col min="4" max="4" width="11.42578125" style="1" customWidth="1"/>
    <col min="5" max="5" width="10.28515625" style="1" customWidth="1"/>
    <col min="6" max="6" width="9.140625" style="1"/>
    <col min="7" max="7" width="11.140625" style="1" customWidth="1"/>
    <col min="8" max="16384" width="9.140625" style="1"/>
  </cols>
  <sheetData>
    <row r="1" spans="1:9" x14ac:dyDescent="0.25">
      <c r="A1" s="2" t="s">
        <v>64</v>
      </c>
      <c r="B1" s="2"/>
    </row>
    <row r="2" spans="1:9" x14ac:dyDescent="0.25">
      <c r="A2" s="2" t="s">
        <v>65</v>
      </c>
      <c r="B2" s="2"/>
    </row>
    <row r="3" spans="1:9" ht="16.5" x14ac:dyDescent="0.35">
      <c r="A3" s="3" t="s">
        <v>2</v>
      </c>
      <c r="B3" s="3"/>
    </row>
    <row r="4" spans="1:9" ht="15.75" thickBot="1" x14ac:dyDescent="0.3"/>
    <row r="5" spans="1:9" ht="15.75" thickBot="1" x14ac:dyDescent="0.3">
      <c r="E5" s="17" t="s">
        <v>66</v>
      </c>
    </row>
    <row r="6" spans="1:9" x14ac:dyDescent="0.25">
      <c r="E6" s="13"/>
    </row>
    <row r="7" spans="1:9" ht="15.75" thickBot="1" x14ac:dyDescent="0.3"/>
    <row r="8" spans="1:9" ht="15.75" thickBot="1" x14ac:dyDescent="0.3">
      <c r="C8" s="17" t="s">
        <v>67</v>
      </c>
      <c r="E8" s="17" t="s">
        <v>68</v>
      </c>
      <c r="G8" s="17" t="s">
        <v>69</v>
      </c>
      <c r="I8" s="1" t="s">
        <v>70</v>
      </c>
    </row>
    <row r="9" spans="1:9" x14ac:dyDescent="0.25">
      <c r="A9" s="2" t="s">
        <v>71</v>
      </c>
      <c r="B9" s="2"/>
    </row>
    <row r="10" spans="1:9" x14ac:dyDescent="0.25">
      <c r="A10" s="1" t="s">
        <v>72</v>
      </c>
      <c r="C10" s="1">
        <v>10000</v>
      </c>
    </row>
    <row r="11" spans="1:9" x14ac:dyDescent="0.25">
      <c r="A11" s="1" t="s">
        <v>73</v>
      </c>
      <c r="C11" s="1">
        <v>4000</v>
      </c>
    </row>
    <row r="12" spans="1:9" x14ac:dyDescent="0.25">
      <c r="A12" s="1" t="s">
        <v>74</v>
      </c>
      <c r="C12" s="1">
        <v>6000</v>
      </c>
    </row>
    <row r="14" spans="1:9" x14ac:dyDescent="0.25">
      <c r="A14" s="1" t="s">
        <v>75</v>
      </c>
      <c r="E14" s="1">
        <v>6000</v>
      </c>
    </row>
    <row r="15" spans="1:9" x14ac:dyDescent="0.25">
      <c r="A15" s="1" t="s">
        <v>76</v>
      </c>
      <c r="E15" s="1">
        <v>3000</v>
      </c>
    </row>
    <row r="16" spans="1:9" x14ac:dyDescent="0.25">
      <c r="A16" s="1" t="s">
        <v>77</v>
      </c>
      <c r="E16" s="1">
        <v>1000</v>
      </c>
    </row>
    <row r="18" spans="1:9" x14ac:dyDescent="0.25">
      <c r="A18" s="1" t="s">
        <v>78</v>
      </c>
      <c r="G18" s="1">
        <v>8000</v>
      </c>
    </row>
    <row r="19" spans="1:9" x14ac:dyDescent="0.25">
      <c r="A19" s="1" t="s">
        <v>79</v>
      </c>
      <c r="G19" s="1">
        <v>2000</v>
      </c>
    </row>
    <row r="20" spans="1:9" s="2" customFormat="1" thickBot="1" x14ac:dyDescent="0.25">
      <c r="A20" s="2" t="s">
        <v>80</v>
      </c>
      <c r="C20" s="12">
        <f>SUM(C10:C19)</f>
        <v>20000</v>
      </c>
      <c r="E20" s="12">
        <f>SUM(E10:E19)</f>
        <v>10000</v>
      </c>
      <c r="G20" s="12">
        <f>SUM(G10:G19)</f>
        <v>10000</v>
      </c>
      <c r="I20" s="12">
        <f>C20+E20+G20</f>
        <v>40000</v>
      </c>
    </row>
    <row r="21" spans="1:9" ht="15.75" thickTop="1" x14ac:dyDescent="0.25"/>
    <row r="22" spans="1:9" x14ac:dyDescent="0.25">
      <c r="A22" s="6" t="s">
        <v>81</v>
      </c>
      <c r="B22" s="6"/>
      <c r="C22" s="1">
        <v>18000</v>
      </c>
      <c r="E22" s="1">
        <v>6100</v>
      </c>
      <c r="G22" s="1">
        <v>16000</v>
      </c>
      <c r="I22" s="1">
        <f>C22+E22+G22</f>
        <v>40100</v>
      </c>
    </row>
    <row r="24" spans="1:9" x14ac:dyDescent="0.25">
      <c r="A24" s="1" t="s">
        <v>82</v>
      </c>
    </row>
    <row r="25" spans="1:9" x14ac:dyDescent="0.25">
      <c r="A25" s="1" t="s">
        <v>83</v>
      </c>
    </row>
    <row r="27" spans="1:9" s="19" customFormat="1" ht="6" customHeight="1" x14ac:dyDescent="0.25"/>
    <row r="28" spans="1:9" ht="16.5" x14ac:dyDescent="0.35">
      <c r="A28" s="3" t="s">
        <v>84</v>
      </c>
      <c r="B28" s="3"/>
    </row>
    <row r="29" spans="1:9" x14ac:dyDescent="0.25">
      <c r="C29" s="1" t="s">
        <v>85</v>
      </c>
      <c r="E29" s="1" t="s">
        <v>86</v>
      </c>
      <c r="G29" s="1" t="s">
        <v>87</v>
      </c>
    </row>
    <row r="30" spans="1:9" x14ac:dyDescent="0.25">
      <c r="A30" s="1" t="s">
        <v>88</v>
      </c>
      <c r="E30" s="1">
        <v>100</v>
      </c>
    </row>
    <row r="31" spans="1:9" ht="30" x14ac:dyDescent="0.25">
      <c r="A31" s="6" t="s">
        <v>89</v>
      </c>
      <c r="B31" s="6"/>
      <c r="E31" s="1">
        <f>E16</f>
        <v>1000</v>
      </c>
    </row>
    <row r="32" spans="1:9" s="2" customFormat="1" ht="14.25" x14ac:dyDescent="0.2">
      <c r="A32" s="2" t="s">
        <v>11</v>
      </c>
      <c r="E32" s="2">
        <f>E30-E31</f>
        <v>-900</v>
      </c>
    </row>
    <row r="34" spans="1:7" x14ac:dyDescent="0.25">
      <c r="A34" s="1" t="s">
        <v>90</v>
      </c>
      <c r="C34" s="1">
        <f>C22</f>
        <v>18000</v>
      </c>
      <c r="E34" s="1">
        <f>E22-E30</f>
        <v>6000</v>
      </c>
      <c r="G34" s="1">
        <f>G22</f>
        <v>16000</v>
      </c>
    </row>
    <row r="35" spans="1:7" x14ac:dyDescent="0.25">
      <c r="A35" s="1" t="s">
        <v>91</v>
      </c>
      <c r="C35" s="4">
        <f>C20</f>
        <v>20000</v>
      </c>
      <c r="E35" s="4">
        <f>E20-E31</f>
        <v>9000</v>
      </c>
      <c r="G35" s="4">
        <f>G20</f>
        <v>10000</v>
      </c>
    </row>
    <row r="36" spans="1:7" s="2" customFormat="1" ht="14.25" x14ac:dyDescent="0.2">
      <c r="A36" s="2" t="s">
        <v>11</v>
      </c>
      <c r="C36" s="2">
        <f>C34-C35</f>
        <v>-2000</v>
      </c>
      <c r="E36" s="2">
        <f>E34-E35</f>
        <v>-3000</v>
      </c>
      <c r="G36" s="2" t="s">
        <v>92</v>
      </c>
    </row>
    <row r="38" spans="1:7" s="19" customFormat="1" ht="6" customHeight="1" x14ac:dyDescent="0.25"/>
    <row r="39" spans="1:7" x14ac:dyDescent="0.25">
      <c r="A39" s="2" t="s">
        <v>93</v>
      </c>
    </row>
    <row r="40" spans="1:7" x14ac:dyDescent="0.25">
      <c r="A40" s="1" t="s">
        <v>94</v>
      </c>
    </row>
    <row r="41" spans="1:7" x14ac:dyDescent="0.25">
      <c r="A41" s="1" t="s">
        <v>72</v>
      </c>
      <c r="C41" s="1">
        <f>C10/$C$35*$C$36</f>
        <v>-1000</v>
      </c>
    </row>
    <row r="42" spans="1:7" x14ac:dyDescent="0.25">
      <c r="A42" s="1" t="s">
        <v>73</v>
      </c>
      <c r="C42" s="1">
        <f>C11/$C$35*$C$36</f>
        <v>-400</v>
      </c>
    </row>
    <row r="43" spans="1:7" x14ac:dyDescent="0.25">
      <c r="A43" s="1" t="s">
        <v>74</v>
      </c>
      <c r="C43" s="1">
        <f>C12/$C$35*$C$36</f>
        <v>-600</v>
      </c>
    </row>
    <row r="45" spans="1:7" x14ac:dyDescent="0.25">
      <c r="A45" s="1" t="s">
        <v>75</v>
      </c>
      <c r="E45" s="1">
        <f>E14/$E$35*$E$36</f>
        <v>-2000</v>
      </c>
    </row>
    <row r="46" spans="1:7" x14ac:dyDescent="0.25">
      <c r="A46" s="1" t="s">
        <v>76</v>
      </c>
      <c r="E46" s="1">
        <f>E15/$E$35*$E$36</f>
        <v>-1000</v>
      </c>
    </row>
    <row r="47" spans="1:7" x14ac:dyDescent="0.25">
      <c r="A47" s="1" t="s">
        <v>77</v>
      </c>
      <c r="E47" s="1">
        <f>E32</f>
        <v>-900</v>
      </c>
    </row>
    <row r="49" spans="1:7" x14ac:dyDescent="0.25">
      <c r="A49" s="1" t="s">
        <v>78</v>
      </c>
      <c r="G49" s="1">
        <v>0</v>
      </c>
    </row>
    <row r="50" spans="1:7" x14ac:dyDescent="0.25">
      <c r="A50" s="1" t="s">
        <v>79</v>
      </c>
      <c r="G50" s="1">
        <v>0</v>
      </c>
    </row>
    <row r="51" spans="1:7" x14ac:dyDescent="0.25">
      <c r="C51" s="2">
        <f>SUM(C41:C50)</f>
        <v>-2000</v>
      </c>
      <c r="D51" s="2"/>
      <c r="E51" s="2">
        <f>SUM(E41:E50)</f>
        <v>-3900</v>
      </c>
      <c r="F51" s="2"/>
      <c r="G51" s="2"/>
    </row>
    <row r="53" spans="1:7" s="19" customFormat="1" ht="6" customHeight="1" x14ac:dyDescent="0.25"/>
    <row r="54" spans="1:7" x14ac:dyDescent="0.25">
      <c r="A54" s="2" t="s">
        <v>95</v>
      </c>
    </row>
    <row r="55" spans="1:7" s="6" customFormat="1" ht="57.75" x14ac:dyDescent="0.25">
      <c r="A55" s="18" t="s">
        <v>94</v>
      </c>
      <c r="B55" s="18" t="s">
        <v>96</v>
      </c>
      <c r="C55" s="18" t="s">
        <v>11</v>
      </c>
      <c r="D55" s="18" t="s">
        <v>97</v>
      </c>
    </row>
    <row r="56" spans="1:7" x14ac:dyDescent="0.25">
      <c r="A56" s="1" t="s">
        <v>72</v>
      </c>
      <c r="B56" s="1">
        <f>C10</f>
        <v>10000</v>
      </c>
      <c r="C56" s="1">
        <f>C41</f>
        <v>-1000</v>
      </c>
      <c r="D56" s="1">
        <f>B56+C56</f>
        <v>9000</v>
      </c>
    </row>
    <row r="57" spans="1:7" x14ac:dyDescent="0.25">
      <c r="A57" s="1" t="s">
        <v>73</v>
      </c>
      <c r="B57" s="1">
        <f>C11</f>
        <v>4000</v>
      </c>
      <c r="C57" s="1">
        <f>C42</f>
        <v>-400</v>
      </c>
      <c r="D57" s="1">
        <f t="shared" ref="D57:D65" si="0">B57+C57</f>
        <v>3600</v>
      </c>
    </row>
    <row r="58" spans="1:7" x14ac:dyDescent="0.25">
      <c r="A58" s="1" t="s">
        <v>74</v>
      </c>
      <c r="B58" s="1">
        <f>C12</f>
        <v>6000</v>
      </c>
      <c r="C58" s="1">
        <f>C43</f>
        <v>-600</v>
      </c>
      <c r="D58" s="1">
        <f t="shared" si="0"/>
        <v>5400</v>
      </c>
    </row>
    <row r="59" spans="1:7" x14ac:dyDescent="0.25">
      <c r="D59" s="1">
        <f t="shared" si="0"/>
        <v>0</v>
      </c>
    </row>
    <row r="60" spans="1:7" x14ac:dyDescent="0.25">
      <c r="A60" s="1" t="s">
        <v>75</v>
      </c>
      <c r="B60" s="1">
        <f>E14</f>
        <v>6000</v>
      </c>
      <c r="C60" s="1">
        <f>E45</f>
        <v>-2000</v>
      </c>
      <c r="D60" s="1">
        <f t="shared" si="0"/>
        <v>4000</v>
      </c>
    </row>
    <row r="61" spans="1:7" x14ac:dyDescent="0.25">
      <c r="A61" s="1" t="s">
        <v>76</v>
      </c>
      <c r="B61" s="1">
        <f>E15</f>
        <v>3000</v>
      </c>
      <c r="C61" s="1">
        <f>E46</f>
        <v>-1000</v>
      </c>
      <c r="D61" s="1">
        <f t="shared" si="0"/>
        <v>2000</v>
      </c>
    </row>
    <row r="62" spans="1:7" x14ac:dyDescent="0.25">
      <c r="A62" s="1" t="s">
        <v>77</v>
      </c>
      <c r="B62" s="1">
        <f>E16</f>
        <v>1000</v>
      </c>
      <c r="C62" s="1">
        <f>E47</f>
        <v>-900</v>
      </c>
      <c r="D62" s="1">
        <f t="shared" si="0"/>
        <v>100</v>
      </c>
    </row>
    <row r="63" spans="1:7" x14ac:dyDescent="0.25">
      <c r="D63" s="1">
        <f t="shared" si="0"/>
        <v>0</v>
      </c>
    </row>
    <row r="64" spans="1:7" x14ac:dyDescent="0.25">
      <c r="A64" s="1" t="s">
        <v>78</v>
      </c>
      <c r="B64" s="1">
        <f>G18</f>
        <v>8000</v>
      </c>
      <c r="C64" s="1">
        <v>0</v>
      </c>
      <c r="D64" s="1">
        <f t="shared" si="0"/>
        <v>8000</v>
      </c>
    </row>
    <row r="65" spans="1:4" x14ac:dyDescent="0.25">
      <c r="A65" s="1" t="s">
        <v>79</v>
      </c>
      <c r="B65" s="1">
        <f>G19</f>
        <v>2000</v>
      </c>
      <c r="C65" s="1">
        <v>0</v>
      </c>
      <c r="D65" s="1">
        <f t="shared" si="0"/>
        <v>2000</v>
      </c>
    </row>
    <row r="67" spans="1:4" s="2" customFormat="1" ht="14.25" x14ac:dyDescent="0.2">
      <c r="A67" s="2" t="s">
        <v>70</v>
      </c>
      <c r="B67" s="2">
        <f>SUM(B56:B65)</f>
        <v>40000</v>
      </c>
      <c r="C67" s="2">
        <f>SUM(C56:C65)</f>
        <v>-5900</v>
      </c>
      <c r="D67" s="2">
        <f>SUM(D56:D65)</f>
        <v>34100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zoomScaleNormal="100" workbookViewId="0"/>
  </sheetViews>
  <sheetFormatPr defaultColWidth="9.140625" defaultRowHeight="15" x14ac:dyDescent="0.25"/>
  <cols>
    <col min="1" max="1" width="28.28515625" style="1" customWidth="1"/>
    <col min="2" max="3" width="11.28515625" style="1" customWidth="1"/>
    <col min="4" max="4" width="12" style="1" customWidth="1"/>
    <col min="5" max="16384" width="9.140625" style="1"/>
  </cols>
  <sheetData>
    <row r="1" spans="1:4" x14ac:dyDescent="0.25">
      <c r="A1" s="2" t="s">
        <v>98</v>
      </c>
    </row>
    <row r="2" spans="1:4" x14ac:dyDescent="0.25">
      <c r="A2" s="2" t="s">
        <v>99</v>
      </c>
    </row>
    <row r="4" spans="1:4" ht="16.5" x14ac:dyDescent="0.35">
      <c r="A4" s="3" t="s">
        <v>2</v>
      </c>
    </row>
    <row r="6" spans="1:4" x14ac:dyDescent="0.25">
      <c r="A6" s="1" t="s">
        <v>100</v>
      </c>
    </row>
    <row r="7" spans="1:4" x14ac:dyDescent="0.25">
      <c r="A7" s="1" t="s">
        <v>101</v>
      </c>
    </row>
    <row r="9" spans="1:4" x14ac:dyDescent="0.25">
      <c r="A9" s="2" t="s">
        <v>102</v>
      </c>
      <c r="B9" s="2" t="s">
        <v>103</v>
      </c>
      <c r="C9" s="2"/>
      <c r="D9" s="2" t="s">
        <v>16</v>
      </c>
    </row>
    <row r="10" spans="1:4" x14ac:dyDescent="0.25">
      <c r="A10" s="1" t="s">
        <v>104</v>
      </c>
      <c r="B10" s="1">
        <v>500</v>
      </c>
      <c r="D10" s="1">
        <v>450</v>
      </c>
    </row>
    <row r="11" spans="1:4" x14ac:dyDescent="0.25">
      <c r="A11" s="1" t="s">
        <v>105</v>
      </c>
      <c r="B11" s="1">
        <v>200</v>
      </c>
      <c r="D11" s="1">
        <v>300</v>
      </c>
    </row>
    <row r="12" spans="1:4" x14ac:dyDescent="0.25">
      <c r="A12" s="1" t="s">
        <v>106</v>
      </c>
      <c r="B12" s="1">
        <v>100</v>
      </c>
      <c r="D12" s="1">
        <v>150</v>
      </c>
    </row>
    <row r="13" spans="1:4" x14ac:dyDescent="0.25">
      <c r="A13" s="1" t="s">
        <v>107</v>
      </c>
      <c r="B13" s="1">
        <v>200</v>
      </c>
      <c r="D13" s="1">
        <v>300</v>
      </c>
    </row>
    <row r="14" spans="1:4" x14ac:dyDescent="0.25">
      <c r="A14" s="1" t="s">
        <v>108</v>
      </c>
      <c r="B14" s="1">
        <v>100</v>
      </c>
      <c r="D14" s="1">
        <v>150</v>
      </c>
    </row>
    <row r="15" spans="1:4" x14ac:dyDescent="0.25">
      <c r="A15" s="1" t="s">
        <v>109</v>
      </c>
      <c r="B15" s="1">
        <v>150</v>
      </c>
      <c r="D15" s="1">
        <v>50</v>
      </c>
    </row>
    <row r="16" spans="1:4" s="2" customFormat="1" thickBot="1" x14ac:dyDescent="0.25">
      <c r="A16" s="2" t="s">
        <v>110</v>
      </c>
      <c r="B16" s="12">
        <f>SUM(B10:B15)</f>
        <v>1250</v>
      </c>
      <c r="D16" s="12">
        <f>SUM(D10:D15)</f>
        <v>1400</v>
      </c>
    </row>
    <row r="17" spans="1:5" ht="15.75" thickTop="1" x14ac:dyDescent="0.25"/>
    <row r="18" spans="1:5" x14ac:dyDescent="0.25">
      <c r="A18" s="1" t="s">
        <v>111</v>
      </c>
      <c r="B18" s="1">
        <v>300</v>
      </c>
      <c r="D18" s="1">
        <v>350</v>
      </c>
    </row>
    <row r="19" spans="1:5" x14ac:dyDescent="0.25">
      <c r="A19" s="1" t="s">
        <v>112</v>
      </c>
      <c r="B19" s="1">
        <v>200</v>
      </c>
      <c r="D19" s="1">
        <v>250</v>
      </c>
    </row>
    <row r="20" spans="1:5" s="2" customFormat="1" thickBot="1" x14ac:dyDescent="0.25">
      <c r="A20" s="2" t="s">
        <v>113</v>
      </c>
      <c r="B20" s="12">
        <f>SUM(B18:B19)</f>
        <v>500</v>
      </c>
      <c r="D20" s="12">
        <f>SUM(D18:D19)</f>
        <v>600</v>
      </c>
    </row>
    <row r="21" spans="1:5" ht="15.75" thickTop="1" x14ac:dyDescent="0.25"/>
    <row r="22" spans="1:5" ht="15.75" thickBot="1" x14ac:dyDescent="0.3">
      <c r="A22" s="2" t="s">
        <v>114</v>
      </c>
      <c r="B22" s="11">
        <f>B16-B20</f>
        <v>750</v>
      </c>
      <c r="D22" s="11">
        <f>D16-D20</f>
        <v>800</v>
      </c>
    </row>
    <row r="23" spans="1:5" ht="15.75" thickTop="1" x14ac:dyDescent="0.25"/>
    <row r="24" spans="1:5" x14ac:dyDescent="0.25">
      <c r="A24" s="2" t="s">
        <v>115</v>
      </c>
      <c r="E24" s="1">
        <f>D22+B28</f>
        <v>1050</v>
      </c>
    </row>
    <row r="25" spans="1:5" x14ac:dyDescent="0.25">
      <c r="A25" s="1" t="s">
        <v>116</v>
      </c>
      <c r="B25" s="1">
        <v>1000</v>
      </c>
    </row>
    <row r="26" spans="1:5" x14ac:dyDescent="0.25">
      <c r="A26" s="1" t="s">
        <v>117</v>
      </c>
      <c r="B26" s="1">
        <v>0</v>
      </c>
      <c r="E26" s="1">
        <v>680</v>
      </c>
    </row>
    <row r="27" spans="1:5" x14ac:dyDescent="0.25">
      <c r="A27" s="1" t="s">
        <v>114</v>
      </c>
      <c r="B27" s="1">
        <f>-B22</f>
        <v>-750</v>
      </c>
    </row>
    <row r="28" spans="1:5" ht="15.75" thickBot="1" x14ac:dyDescent="0.3">
      <c r="A28" s="2" t="s">
        <v>118</v>
      </c>
      <c r="B28" s="12">
        <f>SUM(B25:B27)</f>
        <v>250</v>
      </c>
    </row>
    <row r="29" spans="1:5" ht="15.75" thickTop="1" x14ac:dyDescent="0.25"/>
    <row r="30" spans="1:5" x14ac:dyDescent="0.25">
      <c r="A30" s="2" t="s">
        <v>119</v>
      </c>
    </row>
    <row r="31" spans="1:5" x14ac:dyDescent="0.25">
      <c r="A31" s="1" t="s">
        <v>120</v>
      </c>
    </row>
    <row r="32" spans="1:5" x14ac:dyDescent="0.25">
      <c r="A32" s="1" t="s">
        <v>121</v>
      </c>
    </row>
    <row r="33" spans="1:2" x14ac:dyDescent="0.25">
      <c r="A33" s="1" t="s">
        <v>122</v>
      </c>
    </row>
    <row r="35" spans="1:2" x14ac:dyDescent="0.25">
      <c r="A35" s="1" t="s">
        <v>123</v>
      </c>
    </row>
    <row r="36" spans="1:2" x14ac:dyDescent="0.25">
      <c r="A36" s="1" t="s">
        <v>124</v>
      </c>
    </row>
    <row r="38" spans="1:2" s="19" customFormat="1" ht="6" customHeight="1" x14ac:dyDescent="0.25"/>
    <row r="40" spans="1:2" x14ac:dyDescent="0.25">
      <c r="A40" s="2" t="s">
        <v>84</v>
      </c>
    </row>
    <row r="41" spans="1:2" x14ac:dyDescent="0.25">
      <c r="A41" s="1" t="s">
        <v>125</v>
      </c>
    </row>
    <row r="42" spans="1:2" x14ac:dyDescent="0.25">
      <c r="A42" s="1" t="s">
        <v>126</v>
      </c>
      <c r="B42" s="1">
        <v>0</v>
      </c>
    </row>
    <row r="43" spans="1:2" x14ac:dyDescent="0.25">
      <c r="A43" s="1" t="s">
        <v>127</v>
      </c>
      <c r="B43" s="1">
        <v>80</v>
      </c>
    </row>
    <row r="44" spans="1:2" x14ac:dyDescent="0.25">
      <c r="A44" s="2" t="s">
        <v>128</v>
      </c>
      <c r="B44" s="2">
        <f>B42-B43</f>
        <v>-80</v>
      </c>
    </row>
    <row r="46" spans="1:2" x14ac:dyDescent="0.25">
      <c r="A46" s="1" t="s">
        <v>129</v>
      </c>
    </row>
    <row r="47" spans="1:2" x14ac:dyDescent="0.25">
      <c r="A47" s="1" t="s">
        <v>126</v>
      </c>
      <c r="B47" s="1">
        <f>D13+D14+D15</f>
        <v>500</v>
      </c>
    </row>
    <row r="48" spans="1:2" x14ac:dyDescent="0.25">
      <c r="A48" s="1" t="s">
        <v>127</v>
      </c>
      <c r="B48" s="1">
        <f>B47</f>
        <v>500</v>
      </c>
    </row>
    <row r="49" spans="1:3" x14ac:dyDescent="0.25">
      <c r="A49" s="2" t="s">
        <v>128</v>
      </c>
      <c r="B49" s="2">
        <f>B47-B48</f>
        <v>0</v>
      </c>
    </row>
    <row r="51" spans="1:3" x14ac:dyDescent="0.25">
      <c r="A51" s="1" t="s">
        <v>130</v>
      </c>
    </row>
    <row r="52" spans="1:3" x14ac:dyDescent="0.25">
      <c r="A52" s="2" t="s">
        <v>20</v>
      </c>
    </row>
    <row r="53" spans="1:3" x14ac:dyDescent="0.25">
      <c r="A53" s="1" t="s">
        <v>104</v>
      </c>
      <c r="B53" s="1">
        <f>D10-B43</f>
        <v>370</v>
      </c>
      <c r="C53" s="5" t="s">
        <v>131</v>
      </c>
    </row>
    <row r="54" spans="1:3" x14ac:dyDescent="0.25">
      <c r="A54" s="1" t="s">
        <v>105</v>
      </c>
      <c r="B54" s="1">
        <f>D11</f>
        <v>300</v>
      </c>
    </row>
    <row r="55" spans="1:3" x14ac:dyDescent="0.25">
      <c r="A55" s="1" t="s">
        <v>106</v>
      </c>
      <c r="B55" s="1">
        <f>D12</f>
        <v>150</v>
      </c>
    </row>
    <row r="56" spans="1:3" x14ac:dyDescent="0.25">
      <c r="B56" s="2">
        <f>SUM(B53:B55)</f>
        <v>820</v>
      </c>
    </row>
    <row r="57" spans="1:3" x14ac:dyDescent="0.25">
      <c r="A57" s="1" t="s">
        <v>132</v>
      </c>
      <c r="B57" s="1">
        <f>B28</f>
        <v>250</v>
      </c>
    </row>
    <row r="58" spans="1:3" x14ac:dyDescent="0.25">
      <c r="A58" s="1" t="s">
        <v>133</v>
      </c>
      <c r="B58" s="1">
        <f>-D20</f>
        <v>-600</v>
      </c>
    </row>
    <row r="59" spans="1:3" s="2" customFormat="1" ht="14.25" x14ac:dyDescent="0.2">
      <c r="A59" s="2" t="s">
        <v>134</v>
      </c>
      <c r="B59" s="2">
        <f>B56+B57+B58</f>
        <v>470</v>
      </c>
    </row>
    <row r="61" spans="1:3" x14ac:dyDescent="0.25">
      <c r="A61" s="2" t="s">
        <v>27</v>
      </c>
      <c r="B61" s="2">
        <f>680-B42-B47</f>
        <v>180</v>
      </c>
    </row>
    <row r="63" spans="1:3" x14ac:dyDescent="0.25">
      <c r="A63" s="2" t="s">
        <v>11</v>
      </c>
      <c r="B63" s="2">
        <f>B61-B59</f>
        <v>-290</v>
      </c>
    </row>
    <row r="65" spans="1:3" x14ac:dyDescent="0.25">
      <c r="A65" s="2" t="s">
        <v>93</v>
      </c>
    </row>
    <row r="67" spans="1:3" x14ac:dyDescent="0.25">
      <c r="A67" s="1" t="s">
        <v>135</v>
      </c>
    </row>
    <row r="68" spans="1:3" x14ac:dyDescent="0.25">
      <c r="A68" s="1" t="s">
        <v>127</v>
      </c>
      <c r="B68" s="1">
        <f>B57</f>
        <v>250</v>
      </c>
    </row>
    <row r="69" spans="1:3" x14ac:dyDescent="0.25">
      <c r="A69" s="1" t="s">
        <v>136</v>
      </c>
      <c r="B69" s="1">
        <f>-B68</f>
        <v>-250</v>
      </c>
    </row>
    <row r="70" spans="1:3" x14ac:dyDescent="0.25">
      <c r="A70" s="2" t="s">
        <v>97</v>
      </c>
      <c r="B70" s="2">
        <f>SUM(B68:B69)</f>
        <v>0</v>
      </c>
    </row>
    <row r="72" spans="1:3" x14ac:dyDescent="0.25">
      <c r="A72" s="1" t="s">
        <v>137</v>
      </c>
      <c r="B72" s="1">
        <f>B63-B69</f>
        <v>-40</v>
      </c>
      <c r="C72" s="5" t="s">
        <v>138</v>
      </c>
    </row>
    <row r="74" spans="1:3" x14ac:dyDescent="0.25">
      <c r="A74" s="1" t="s">
        <v>139</v>
      </c>
    </row>
    <row r="76" spans="1:3" x14ac:dyDescent="0.25">
      <c r="A76" s="1" t="str">
        <f>A53</f>
        <v>Buildings</v>
      </c>
      <c r="B76" s="1">
        <f>$B$72*(B53/$B$56)</f>
        <v>-18.04878048780488</v>
      </c>
    </row>
    <row r="77" spans="1:3" x14ac:dyDescent="0.25">
      <c r="A77" s="1" t="str">
        <f>A54</f>
        <v>Plant &amp; machinery</v>
      </c>
      <c r="B77" s="1">
        <f>$B$72*(B54/$B$56)</f>
        <v>-14.634146341463413</v>
      </c>
    </row>
    <row r="78" spans="1:3" x14ac:dyDescent="0.25">
      <c r="A78" s="1" t="str">
        <f>A55</f>
        <v>Furniture &amp; fittings</v>
      </c>
      <c r="B78" s="1">
        <f>$B$72*(B55/$B$56)</f>
        <v>-7.3170731707317067</v>
      </c>
    </row>
    <row r="79" spans="1:3" x14ac:dyDescent="0.25">
      <c r="A79" s="2" t="s">
        <v>70</v>
      </c>
      <c r="B79" s="2">
        <f>SUM(B76:B78)</f>
        <v>-40</v>
      </c>
    </row>
    <row r="81" spans="1:4" s="19" customFormat="1" ht="6" customHeight="1" x14ac:dyDescent="0.25"/>
    <row r="83" spans="1:4" x14ac:dyDescent="0.25">
      <c r="A83" s="1" t="s">
        <v>140</v>
      </c>
    </row>
    <row r="84" spans="1:4" s="6" customFormat="1" ht="33.950000000000003" customHeight="1" x14ac:dyDescent="0.25">
      <c r="A84" s="18" t="s">
        <v>102</v>
      </c>
      <c r="B84" s="18" t="s">
        <v>141</v>
      </c>
      <c r="C84" s="18" t="s">
        <v>11</v>
      </c>
      <c r="D84" s="18" t="s">
        <v>142</v>
      </c>
    </row>
    <row r="86" spans="1:4" x14ac:dyDescent="0.25">
      <c r="A86" s="1" t="s">
        <v>143</v>
      </c>
      <c r="B86" s="1">
        <v>80</v>
      </c>
      <c r="C86" s="1">
        <f>B44</f>
        <v>-80</v>
      </c>
      <c r="D86" s="1">
        <f>B86+C86</f>
        <v>0</v>
      </c>
    </row>
    <row r="87" spans="1:4" x14ac:dyDescent="0.25">
      <c r="A87" s="1" t="s">
        <v>144</v>
      </c>
      <c r="B87" s="1">
        <v>370</v>
      </c>
      <c r="C87" s="1">
        <f>B76</f>
        <v>-18.04878048780488</v>
      </c>
      <c r="D87" s="1">
        <f>B87+C87</f>
        <v>351.95121951219511</v>
      </c>
    </row>
    <row r="88" spans="1:4" x14ac:dyDescent="0.25">
      <c r="A88" s="1" t="s">
        <v>105</v>
      </c>
      <c r="B88" s="1">
        <f t="shared" ref="B88:B93" si="0">D11</f>
        <v>300</v>
      </c>
      <c r="C88" s="1">
        <f>B77</f>
        <v>-14.634146341463413</v>
      </c>
      <c r="D88" s="1">
        <f t="shared" ref="D88:D99" si="1">B88+C88</f>
        <v>285.36585365853659</v>
      </c>
    </row>
    <row r="89" spans="1:4" x14ac:dyDescent="0.25">
      <c r="A89" s="1" t="s">
        <v>106</v>
      </c>
      <c r="B89" s="1">
        <f t="shared" si="0"/>
        <v>150</v>
      </c>
      <c r="C89" s="1">
        <f>B78</f>
        <v>-7.3170731707317067</v>
      </c>
      <c r="D89" s="1">
        <f t="shared" si="1"/>
        <v>142.6829268292683</v>
      </c>
    </row>
    <row r="90" spans="1:4" x14ac:dyDescent="0.25">
      <c r="A90" s="1" t="s">
        <v>107</v>
      </c>
      <c r="B90" s="1">
        <f t="shared" si="0"/>
        <v>300</v>
      </c>
      <c r="C90" s="1">
        <v>0</v>
      </c>
      <c r="D90" s="1">
        <f t="shared" si="1"/>
        <v>300</v>
      </c>
    </row>
    <row r="91" spans="1:4" x14ac:dyDescent="0.25">
      <c r="A91" s="1" t="s">
        <v>108</v>
      </c>
      <c r="B91" s="1">
        <f t="shared" si="0"/>
        <v>150</v>
      </c>
      <c r="C91" s="1">
        <v>0</v>
      </c>
      <c r="D91" s="1">
        <f t="shared" si="1"/>
        <v>150</v>
      </c>
    </row>
    <row r="92" spans="1:4" x14ac:dyDescent="0.25">
      <c r="A92" s="1" t="s">
        <v>109</v>
      </c>
      <c r="B92" s="4">
        <f t="shared" si="0"/>
        <v>50</v>
      </c>
      <c r="C92" s="1">
        <v>0</v>
      </c>
      <c r="D92" s="4">
        <f t="shared" si="1"/>
        <v>50</v>
      </c>
    </row>
    <row r="93" spans="1:4" x14ac:dyDescent="0.25">
      <c r="A93" s="2" t="s">
        <v>110</v>
      </c>
      <c r="B93" s="20">
        <f t="shared" si="0"/>
        <v>1400</v>
      </c>
      <c r="D93" s="1">
        <f>SUM(D86:D92)</f>
        <v>1280</v>
      </c>
    </row>
    <row r="94" spans="1:4" x14ac:dyDescent="0.25">
      <c r="A94" s="1" t="s">
        <v>118</v>
      </c>
      <c r="B94" s="13">
        <f>B28</f>
        <v>250</v>
      </c>
      <c r="C94" s="1">
        <f>B69</f>
        <v>-250</v>
      </c>
      <c r="D94" s="1">
        <f t="shared" si="1"/>
        <v>0</v>
      </c>
    </row>
    <row r="95" spans="1:4" ht="15.75" thickBot="1" x14ac:dyDescent="0.3">
      <c r="A95" s="2" t="s">
        <v>145</v>
      </c>
      <c r="B95" s="12">
        <f>B93+B94</f>
        <v>1650</v>
      </c>
      <c r="C95" s="2">
        <f>SUM(C86:C94)</f>
        <v>-370</v>
      </c>
      <c r="D95" s="12">
        <f>SUM(D93:D94)</f>
        <v>1280</v>
      </c>
    </row>
    <row r="96" spans="1:4" ht="15.75" thickTop="1" x14ac:dyDescent="0.25"/>
    <row r="97" spans="1:4" x14ac:dyDescent="0.25">
      <c r="A97" s="1" t="s">
        <v>111</v>
      </c>
      <c r="B97" s="1">
        <f>D18</f>
        <v>350</v>
      </c>
      <c r="D97" s="1">
        <f t="shared" si="1"/>
        <v>350</v>
      </c>
    </row>
    <row r="98" spans="1:4" x14ac:dyDescent="0.25">
      <c r="A98" s="1" t="s">
        <v>112</v>
      </c>
      <c r="B98" s="1">
        <f>D19</f>
        <v>250</v>
      </c>
      <c r="D98" s="1">
        <f t="shared" si="1"/>
        <v>250</v>
      </c>
    </row>
    <row r="99" spans="1:4" ht="15.75" thickBot="1" x14ac:dyDescent="0.3">
      <c r="A99" s="2" t="s">
        <v>113</v>
      </c>
      <c r="B99" s="12">
        <f>D20</f>
        <v>600</v>
      </c>
      <c r="D99" s="12">
        <f t="shared" si="1"/>
        <v>600</v>
      </c>
    </row>
    <row r="100" spans="1:4" ht="15.75" thickTop="1" x14ac:dyDescent="0.25"/>
    <row r="101" spans="1:4" s="2" customFormat="1" thickBot="1" x14ac:dyDescent="0.25">
      <c r="A101" s="2" t="s">
        <v>114</v>
      </c>
      <c r="B101" s="11">
        <f>B95-B99</f>
        <v>1050</v>
      </c>
      <c r="D101" s="11">
        <f>D95-D99</f>
        <v>680</v>
      </c>
    </row>
    <row r="102" spans="1:4" ht="15.75" thickTop="1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/>
  </sheetViews>
  <sheetFormatPr defaultColWidth="9.140625" defaultRowHeight="15" x14ac:dyDescent="0.25"/>
  <cols>
    <col min="1" max="1" width="23" style="1" customWidth="1"/>
    <col min="2" max="2" width="12.7109375" style="1" customWidth="1"/>
    <col min="3" max="3" width="1" style="1" customWidth="1"/>
    <col min="4" max="4" width="12.42578125" style="1" customWidth="1"/>
    <col min="5" max="5" width="9.140625" style="1"/>
    <col min="6" max="6" width="1.140625" style="14" customWidth="1"/>
    <col min="7" max="7" width="23.85546875" style="1" bestFit="1" customWidth="1"/>
    <col min="8" max="8" width="11.28515625" style="1" bestFit="1" customWidth="1"/>
    <col min="9" max="9" width="1" style="1" customWidth="1"/>
    <col min="10" max="10" width="11.140625" style="1" customWidth="1"/>
    <col min="11" max="16384" width="9.140625" style="1"/>
  </cols>
  <sheetData>
    <row r="1" spans="1:10" x14ac:dyDescent="0.25">
      <c r="A1" s="2" t="s">
        <v>146</v>
      </c>
      <c r="F1" s="24"/>
    </row>
    <row r="2" spans="1:10" x14ac:dyDescent="0.25">
      <c r="A2" s="2"/>
      <c r="B2" s="2" t="s">
        <v>147</v>
      </c>
      <c r="F2" s="24"/>
      <c r="G2" s="2"/>
      <c r="H2" s="2" t="s">
        <v>148</v>
      </c>
    </row>
    <row r="3" spans="1:10" x14ac:dyDescent="0.25">
      <c r="A3" s="2" t="s">
        <v>149</v>
      </c>
      <c r="F3" s="24"/>
      <c r="G3" s="2" t="s">
        <v>149</v>
      </c>
    </row>
    <row r="4" spans="1:10" x14ac:dyDescent="0.25">
      <c r="A4" s="1" t="s">
        <v>150</v>
      </c>
      <c r="B4" s="1">
        <v>100</v>
      </c>
      <c r="F4" s="24"/>
      <c r="G4" s="1" t="s">
        <v>150</v>
      </c>
      <c r="H4" s="1">
        <v>100</v>
      </c>
    </row>
    <row r="5" spans="1:10" x14ac:dyDescent="0.25">
      <c r="A5" s="1" t="s">
        <v>151</v>
      </c>
      <c r="B5" s="21">
        <v>1</v>
      </c>
      <c r="F5" s="24"/>
      <c r="G5" s="1" t="s">
        <v>151</v>
      </c>
      <c r="H5" s="21">
        <v>0.8</v>
      </c>
    </row>
    <row r="6" spans="1:10" x14ac:dyDescent="0.25">
      <c r="A6" s="1" t="s">
        <v>152</v>
      </c>
      <c r="B6" s="8">
        <v>12.5</v>
      </c>
      <c r="F6" s="24"/>
      <c r="G6" s="1" t="s">
        <v>152</v>
      </c>
      <c r="H6" s="8">
        <v>12.5</v>
      </c>
    </row>
    <row r="7" spans="1:10" x14ac:dyDescent="0.25">
      <c r="A7" s="1" t="s">
        <v>153</v>
      </c>
      <c r="B7" s="1">
        <f>B4*B5*B6</f>
        <v>1250</v>
      </c>
      <c r="F7" s="24"/>
      <c r="G7" s="1" t="s">
        <v>153</v>
      </c>
      <c r="H7" s="1">
        <f>H4*H5*H6</f>
        <v>1000</v>
      </c>
    </row>
    <row r="8" spans="1:10" x14ac:dyDescent="0.25">
      <c r="A8" s="1" t="s">
        <v>154</v>
      </c>
      <c r="B8" s="1">
        <v>600</v>
      </c>
      <c r="F8" s="24"/>
      <c r="G8" s="1" t="s">
        <v>154</v>
      </c>
      <c r="H8" s="1">
        <v>600</v>
      </c>
    </row>
    <row r="9" spans="1:10" x14ac:dyDescent="0.25">
      <c r="F9" s="24"/>
    </row>
    <row r="10" spans="1:10" s="18" customFormat="1" ht="42.75" x14ac:dyDescent="0.2">
      <c r="A10" s="18" t="s">
        <v>155</v>
      </c>
      <c r="B10" s="18" t="s">
        <v>156</v>
      </c>
      <c r="C10" s="22"/>
      <c r="D10" s="18" t="s">
        <v>157</v>
      </c>
      <c r="F10" s="25"/>
      <c r="G10" s="18" t="s">
        <v>155</v>
      </c>
      <c r="H10" s="18" t="s">
        <v>156</v>
      </c>
      <c r="I10" s="22"/>
      <c r="J10" s="18" t="s">
        <v>157</v>
      </c>
    </row>
    <row r="11" spans="1:10" x14ac:dyDescent="0.25">
      <c r="C11" s="19"/>
      <c r="F11" s="24"/>
      <c r="I11" s="19"/>
    </row>
    <row r="12" spans="1:10" x14ac:dyDescent="0.25">
      <c r="A12" s="1" t="s">
        <v>116</v>
      </c>
      <c r="B12" s="1">
        <f>B7</f>
        <v>1250</v>
      </c>
      <c r="C12" s="19"/>
      <c r="D12" s="1">
        <f>B7</f>
        <v>1250</v>
      </c>
      <c r="F12" s="24"/>
      <c r="G12" s="1" t="s">
        <v>116</v>
      </c>
      <c r="H12" s="1">
        <f>H7</f>
        <v>1000</v>
      </c>
      <c r="I12" s="19"/>
      <c r="J12" s="1">
        <f>H7</f>
        <v>1000</v>
      </c>
    </row>
    <row r="13" spans="1:10" x14ac:dyDescent="0.25">
      <c r="A13" s="5" t="s">
        <v>158</v>
      </c>
      <c r="B13" s="1">
        <f>B8*(1-B5)</f>
        <v>0</v>
      </c>
      <c r="C13" s="19"/>
      <c r="D13" s="1">
        <f>B4*(1-B5)*B6</f>
        <v>0</v>
      </c>
      <c r="F13" s="24"/>
      <c r="G13" s="5" t="s">
        <v>158</v>
      </c>
      <c r="H13" s="1">
        <f>H8*(1-H5)</f>
        <v>119.99999999999997</v>
      </c>
      <c r="I13" s="19"/>
      <c r="J13" s="1">
        <f>H4*(1-H5)*H6</f>
        <v>249.99999999999994</v>
      </c>
    </row>
    <row r="14" spans="1:10" x14ac:dyDescent="0.25">
      <c r="C14" s="19"/>
      <c r="F14" s="24"/>
      <c r="I14" s="19"/>
    </row>
    <row r="15" spans="1:10" x14ac:dyDescent="0.25">
      <c r="A15" s="1" t="s">
        <v>159</v>
      </c>
      <c r="B15" s="1">
        <f>-B8</f>
        <v>-600</v>
      </c>
      <c r="C15" s="19"/>
      <c r="D15" s="1">
        <f>-B8</f>
        <v>-600</v>
      </c>
      <c r="F15" s="24"/>
      <c r="G15" s="1" t="s">
        <v>159</v>
      </c>
      <c r="H15" s="1">
        <f>-H8</f>
        <v>-600</v>
      </c>
      <c r="I15" s="19"/>
      <c r="J15" s="1">
        <f>-H8</f>
        <v>-600</v>
      </c>
    </row>
    <row r="16" spans="1:10" x14ac:dyDescent="0.25">
      <c r="C16" s="19"/>
      <c r="F16" s="24"/>
      <c r="I16" s="19"/>
    </row>
    <row r="17" spans="1:10" s="2" customFormat="1" thickBot="1" x14ac:dyDescent="0.25">
      <c r="A17" s="2" t="s">
        <v>118</v>
      </c>
      <c r="B17" s="12">
        <f>SUM(B12:B15)</f>
        <v>650</v>
      </c>
      <c r="C17" s="23"/>
      <c r="D17" s="12">
        <f>SUM(D12:D15)</f>
        <v>650</v>
      </c>
      <c r="F17" s="26"/>
      <c r="G17" s="2" t="s">
        <v>118</v>
      </c>
      <c r="H17" s="12">
        <f>SUM(H12:H15)</f>
        <v>520</v>
      </c>
      <c r="I17" s="23"/>
      <c r="J17" s="12">
        <f>SUM(J12:J15)</f>
        <v>650</v>
      </c>
    </row>
    <row r="18" spans="1:10" ht="15.75" thickTop="1" x14ac:dyDescent="0.25">
      <c r="F18" s="24"/>
    </row>
    <row r="19" spans="1:10" x14ac:dyDescent="0.25">
      <c r="F19" s="2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zoomScaleNormal="100" workbookViewId="0"/>
  </sheetViews>
  <sheetFormatPr defaultColWidth="9.140625" defaultRowHeight="15" x14ac:dyDescent="0.25"/>
  <cols>
    <col min="1" max="1" width="29.140625" style="1" customWidth="1"/>
    <col min="2" max="3" width="11.28515625" style="1" customWidth="1"/>
    <col min="4" max="4" width="12" style="1" customWidth="1"/>
    <col min="5" max="6" width="9.140625" style="1"/>
    <col min="7" max="7" width="11.140625" style="1" bestFit="1" customWidth="1"/>
    <col min="8" max="8" width="11.85546875" style="1" bestFit="1" customWidth="1"/>
    <col min="9" max="9" width="11.140625" style="1" bestFit="1" customWidth="1"/>
    <col min="10" max="16384" width="9.140625" style="1"/>
  </cols>
  <sheetData>
    <row r="1" spans="1:8" x14ac:dyDescent="0.25">
      <c r="A1" s="2" t="s">
        <v>160</v>
      </c>
    </row>
    <row r="2" spans="1:8" x14ac:dyDescent="0.25">
      <c r="A2" s="2" t="s">
        <v>161</v>
      </c>
    </row>
    <row r="4" spans="1:8" ht="16.5" x14ac:dyDescent="0.35">
      <c r="A4" s="3" t="s">
        <v>2</v>
      </c>
    </row>
    <row r="6" spans="1:8" x14ac:dyDescent="0.25">
      <c r="A6" s="1" t="s">
        <v>162</v>
      </c>
      <c r="E6" s="1">
        <v>1000</v>
      </c>
      <c r="G6" s="7">
        <v>0.8</v>
      </c>
    </row>
    <row r="7" spans="1:8" x14ac:dyDescent="0.25">
      <c r="A7" s="1" t="s">
        <v>163</v>
      </c>
      <c r="E7" s="8">
        <v>12.5</v>
      </c>
      <c r="F7" s="1" t="s">
        <v>164</v>
      </c>
      <c r="G7" s="1">
        <v>100</v>
      </c>
      <c r="H7" s="1" t="s">
        <v>165</v>
      </c>
    </row>
    <row r="8" spans="1:8" x14ac:dyDescent="0.25">
      <c r="A8" s="1" t="s">
        <v>101</v>
      </c>
    </row>
    <row r="10" spans="1:8" x14ac:dyDescent="0.25">
      <c r="A10" s="2" t="s">
        <v>102</v>
      </c>
      <c r="B10" s="2" t="s">
        <v>103</v>
      </c>
      <c r="C10" s="2"/>
      <c r="D10" s="2" t="s">
        <v>16</v>
      </c>
    </row>
    <row r="11" spans="1:8" x14ac:dyDescent="0.25">
      <c r="A11" s="1" t="s">
        <v>166</v>
      </c>
      <c r="B11" s="1">
        <v>800</v>
      </c>
      <c r="D11" s="1">
        <v>900</v>
      </c>
    </row>
    <row r="12" spans="1:8" x14ac:dyDescent="0.25">
      <c r="A12" s="1" t="s">
        <v>107</v>
      </c>
      <c r="B12" s="1">
        <v>200</v>
      </c>
      <c r="D12" s="1">
        <v>300</v>
      </c>
    </row>
    <row r="13" spans="1:8" x14ac:dyDescent="0.25">
      <c r="A13" s="1" t="s">
        <v>108</v>
      </c>
      <c r="B13" s="1">
        <v>100</v>
      </c>
      <c r="D13" s="1">
        <v>150</v>
      </c>
    </row>
    <row r="14" spans="1:8" x14ac:dyDescent="0.25">
      <c r="A14" s="1" t="s">
        <v>109</v>
      </c>
      <c r="B14" s="1">
        <v>150</v>
      </c>
      <c r="D14" s="1">
        <v>50</v>
      </c>
    </row>
    <row r="15" spans="1:8" s="2" customFormat="1" thickBot="1" x14ac:dyDescent="0.25">
      <c r="A15" s="2" t="s">
        <v>110</v>
      </c>
      <c r="B15" s="12">
        <f>SUM(B11:B14)</f>
        <v>1250</v>
      </c>
      <c r="D15" s="12">
        <f>SUM(D11:D14)</f>
        <v>1400</v>
      </c>
    </row>
    <row r="16" spans="1:8" ht="15.75" thickTop="1" x14ac:dyDescent="0.25"/>
    <row r="17" spans="1:5" x14ac:dyDescent="0.25">
      <c r="A17" s="1" t="s">
        <v>111</v>
      </c>
      <c r="B17" s="1">
        <v>300</v>
      </c>
      <c r="D17" s="1">
        <v>350</v>
      </c>
    </row>
    <row r="18" spans="1:5" x14ac:dyDescent="0.25">
      <c r="A18" s="1" t="s">
        <v>112</v>
      </c>
      <c r="B18" s="1">
        <v>200</v>
      </c>
      <c r="D18" s="1">
        <v>250</v>
      </c>
    </row>
    <row r="19" spans="1:5" s="2" customFormat="1" thickBot="1" x14ac:dyDescent="0.25">
      <c r="A19" s="2" t="s">
        <v>113</v>
      </c>
      <c r="B19" s="12">
        <f>SUM(B17:B18)</f>
        <v>500</v>
      </c>
      <c r="D19" s="12">
        <f>SUM(D17:D18)</f>
        <v>600</v>
      </c>
    </row>
    <row r="20" spans="1:5" ht="15.75" thickTop="1" x14ac:dyDescent="0.25"/>
    <row r="21" spans="1:5" ht="15.75" thickBot="1" x14ac:dyDescent="0.3">
      <c r="A21" s="2" t="s">
        <v>114</v>
      </c>
      <c r="B21" s="11">
        <f>B15-B19</f>
        <v>750</v>
      </c>
      <c r="D21" s="11">
        <f>D15-D19</f>
        <v>800</v>
      </c>
    </row>
    <row r="22" spans="1:5" ht="15.75" thickTop="1" x14ac:dyDescent="0.25"/>
    <row r="23" spans="1:5" x14ac:dyDescent="0.25">
      <c r="A23" s="2" t="s">
        <v>115</v>
      </c>
    </row>
    <row r="24" spans="1:5" ht="45" x14ac:dyDescent="0.25">
      <c r="A24" s="2"/>
      <c r="B24" s="33" t="s">
        <v>167</v>
      </c>
      <c r="C24" s="34" t="s">
        <v>168</v>
      </c>
    </row>
    <row r="25" spans="1:5" x14ac:dyDescent="0.25">
      <c r="A25" s="1" t="s">
        <v>116</v>
      </c>
      <c r="B25" s="1">
        <f>E6</f>
        <v>1000</v>
      </c>
      <c r="C25" s="1">
        <f>E6</f>
        <v>1000</v>
      </c>
    </row>
    <row r="26" spans="1:5" x14ac:dyDescent="0.25">
      <c r="A26" s="1" t="s">
        <v>117</v>
      </c>
      <c r="B26" s="1">
        <f>B21*(1-G6)</f>
        <v>149.99999999999997</v>
      </c>
      <c r="C26" s="1">
        <f>100*(1-G6)*12.5</f>
        <v>249.99999999999994</v>
      </c>
    </row>
    <row r="27" spans="1:5" x14ac:dyDescent="0.25">
      <c r="A27" s="1" t="s">
        <v>114</v>
      </c>
      <c r="B27" s="1">
        <f>-B21</f>
        <v>-750</v>
      </c>
      <c r="C27" s="1">
        <f>B27</f>
        <v>-750</v>
      </c>
    </row>
    <row r="28" spans="1:5" ht="15.75" thickBot="1" x14ac:dyDescent="0.3">
      <c r="A28" s="2" t="s">
        <v>118</v>
      </c>
      <c r="B28" s="12">
        <f>SUM(B25:B27)</f>
        <v>400</v>
      </c>
      <c r="C28" s="12">
        <f>SUM(C25:C27)</f>
        <v>500</v>
      </c>
    </row>
    <row r="29" spans="1:5" ht="15.75" thickTop="1" x14ac:dyDescent="0.25"/>
    <row r="30" spans="1:5" x14ac:dyDescent="0.25">
      <c r="A30" s="2" t="s">
        <v>119</v>
      </c>
    </row>
    <row r="31" spans="1:5" x14ac:dyDescent="0.25">
      <c r="A31" s="1" t="s">
        <v>169</v>
      </c>
      <c r="E31" s="27">
        <v>900</v>
      </c>
    </row>
    <row r="32" spans="1:5" x14ac:dyDescent="0.25">
      <c r="A32" s="1" t="s">
        <v>122</v>
      </c>
    </row>
    <row r="34" spans="1:8" x14ac:dyDescent="0.25">
      <c r="A34" s="1" t="s">
        <v>123</v>
      </c>
    </row>
    <row r="35" spans="1:8" x14ac:dyDescent="0.25">
      <c r="A35" s="1" t="s">
        <v>170</v>
      </c>
    </row>
    <row r="37" spans="1:8" s="19" customFormat="1" ht="6" customHeight="1" x14ac:dyDescent="0.25"/>
    <row r="39" spans="1:8" x14ac:dyDescent="0.25">
      <c r="A39" s="2" t="s">
        <v>84</v>
      </c>
    </row>
    <row r="40" spans="1:8" x14ac:dyDescent="0.25">
      <c r="A40" s="1" t="s">
        <v>171</v>
      </c>
    </row>
    <row r="41" spans="1:8" x14ac:dyDescent="0.25">
      <c r="A41" s="1" t="s">
        <v>126</v>
      </c>
      <c r="B41" s="1">
        <f>D12+D13+D14</f>
        <v>500</v>
      </c>
    </row>
    <row r="42" spans="1:8" x14ac:dyDescent="0.25">
      <c r="A42" s="1" t="s">
        <v>127</v>
      </c>
      <c r="B42" s="1">
        <f>B41</f>
        <v>500</v>
      </c>
    </row>
    <row r="43" spans="1:8" x14ac:dyDescent="0.25">
      <c r="A43" s="2" t="s">
        <v>128</v>
      </c>
      <c r="B43" s="2">
        <f>B41-B42</f>
        <v>0</v>
      </c>
    </row>
    <row r="45" spans="1:8" x14ac:dyDescent="0.25">
      <c r="A45" s="1" t="s">
        <v>130</v>
      </c>
    </row>
    <row r="46" spans="1:8" ht="30" x14ac:dyDescent="0.25">
      <c r="B46" s="33" t="s">
        <v>156</v>
      </c>
      <c r="G46" s="34" t="s">
        <v>172</v>
      </c>
    </row>
    <row r="47" spans="1:8" x14ac:dyDescent="0.25">
      <c r="A47" s="2" t="s">
        <v>20</v>
      </c>
    </row>
    <row r="48" spans="1:8" x14ac:dyDescent="0.25">
      <c r="A48" s="1" t="s">
        <v>166</v>
      </c>
      <c r="B48" s="1">
        <f>D11</f>
        <v>900</v>
      </c>
      <c r="C48" s="35">
        <v>1</v>
      </c>
      <c r="G48" s="1">
        <f>B48</f>
        <v>900</v>
      </c>
      <c r="H48" s="35">
        <v>1</v>
      </c>
    </row>
    <row r="49" spans="1:8" x14ac:dyDescent="0.25">
      <c r="A49" s="1" t="s">
        <v>132</v>
      </c>
      <c r="B49" s="1">
        <f>B28</f>
        <v>400</v>
      </c>
      <c r="C49" s="38">
        <v>0.8</v>
      </c>
      <c r="G49" s="1">
        <f>C28</f>
        <v>500</v>
      </c>
      <c r="H49" s="38">
        <v>1</v>
      </c>
    </row>
    <row r="50" spans="1:8" x14ac:dyDescent="0.25">
      <c r="A50" s="10" t="s">
        <v>173</v>
      </c>
      <c r="B50" s="10">
        <f>B49/80%*20%</f>
        <v>100</v>
      </c>
      <c r="C50" s="36">
        <v>0.2</v>
      </c>
      <c r="G50" s="32">
        <v>0</v>
      </c>
      <c r="H50" s="36"/>
    </row>
    <row r="51" spans="1:8" x14ac:dyDescent="0.25">
      <c r="B51" s="2">
        <f>SUM(B48:B50)</f>
        <v>1400</v>
      </c>
      <c r="C51" s="36"/>
      <c r="G51" s="2">
        <f>SUM(G48:G50)</f>
        <v>1400</v>
      </c>
      <c r="H51" s="36"/>
    </row>
    <row r="52" spans="1:8" x14ac:dyDescent="0.25">
      <c r="A52" s="1" t="s">
        <v>133</v>
      </c>
      <c r="B52" s="1">
        <f>-D19</f>
        <v>-600</v>
      </c>
      <c r="C52" s="36">
        <v>1</v>
      </c>
      <c r="G52" s="1">
        <f>B52</f>
        <v>-600</v>
      </c>
      <c r="H52" s="36">
        <v>1</v>
      </c>
    </row>
    <row r="53" spans="1:8" s="2" customFormat="1" ht="14.25" x14ac:dyDescent="0.2">
      <c r="A53" s="2" t="s">
        <v>134</v>
      </c>
      <c r="B53" s="2">
        <f>B51+B52</f>
        <v>800</v>
      </c>
      <c r="C53" s="37"/>
      <c r="G53" s="2">
        <f>G51+G52</f>
        <v>800</v>
      </c>
      <c r="H53" s="37"/>
    </row>
    <row r="54" spans="1:8" x14ac:dyDescent="0.25">
      <c r="C54" s="36"/>
      <c r="H54" s="36"/>
    </row>
    <row r="55" spans="1:8" x14ac:dyDescent="0.25">
      <c r="A55" s="2" t="s">
        <v>27</v>
      </c>
      <c r="B55" s="2">
        <f>E31-B41</f>
        <v>400</v>
      </c>
      <c r="C55" s="36">
        <v>1</v>
      </c>
      <c r="G55" s="2">
        <f>E31-B41</f>
        <v>400</v>
      </c>
      <c r="H55" s="36">
        <v>1</v>
      </c>
    </row>
    <row r="56" spans="1:8" x14ac:dyDescent="0.25">
      <c r="C56" s="36"/>
    </row>
    <row r="57" spans="1:8" x14ac:dyDescent="0.25">
      <c r="A57" s="2" t="s">
        <v>11</v>
      </c>
      <c r="B57" s="2">
        <f>B55-B53</f>
        <v>-400</v>
      </c>
      <c r="C57" s="36"/>
      <c r="G57" s="2">
        <f>G55-G53</f>
        <v>-400</v>
      </c>
    </row>
    <row r="59" spans="1:8" s="19" customFormat="1" ht="6.95" customHeight="1" x14ac:dyDescent="0.25"/>
    <row r="61" spans="1:8" x14ac:dyDescent="0.25">
      <c r="A61" s="2" t="s">
        <v>93</v>
      </c>
    </row>
    <row r="62" spans="1:8" ht="30" x14ac:dyDescent="0.25">
      <c r="B62" s="33" t="s">
        <v>156</v>
      </c>
      <c r="G62" s="34" t="s">
        <v>172</v>
      </c>
    </row>
    <row r="63" spans="1:8" x14ac:dyDescent="0.25">
      <c r="A63" s="1" t="s">
        <v>135</v>
      </c>
    </row>
    <row r="64" spans="1:8" x14ac:dyDescent="0.25">
      <c r="A64" s="1" t="s">
        <v>127</v>
      </c>
      <c r="B64" s="1">
        <f>B49+B50</f>
        <v>500</v>
      </c>
      <c r="C64" s="1" t="s">
        <v>174</v>
      </c>
      <c r="G64" s="1">
        <f>G49</f>
        <v>500</v>
      </c>
    </row>
    <row r="65" spans="1:8" x14ac:dyDescent="0.25">
      <c r="A65" s="1" t="s">
        <v>136</v>
      </c>
      <c r="B65" s="1">
        <f>-MIN(B64,ABS(B57))</f>
        <v>-400</v>
      </c>
      <c r="C65" s="1" t="s">
        <v>175</v>
      </c>
      <c r="G65" s="1">
        <f>-MIN(G64,ABS(G57))</f>
        <v>-400</v>
      </c>
    </row>
    <row r="66" spans="1:8" x14ac:dyDescent="0.25">
      <c r="A66" s="2" t="s">
        <v>97</v>
      </c>
      <c r="B66" s="2">
        <f>SUM(B64:B65)</f>
        <v>100</v>
      </c>
      <c r="G66" s="2">
        <f>SUM(G64:G65)</f>
        <v>100</v>
      </c>
    </row>
    <row r="67" spans="1:8" x14ac:dyDescent="0.25">
      <c r="A67" s="2"/>
      <c r="B67" s="2"/>
    </row>
    <row r="68" spans="1:8" x14ac:dyDescent="0.25">
      <c r="A68" s="2" t="s">
        <v>176</v>
      </c>
      <c r="B68" s="2"/>
    </row>
    <row r="69" spans="1:8" x14ac:dyDescent="0.25">
      <c r="A69" s="1" t="s">
        <v>177</v>
      </c>
      <c r="B69" s="1">
        <f>-B65*80%</f>
        <v>320</v>
      </c>
      <c r="C69" s="5" t="s">
        <v>178</v>
      </c>
      <c r="G69" s="1">
        <f>-G65</f>
        <v>400</v>
      </c>
      <c r="H69" s="1" t="s">
        <v>179</v>
      </c>
    </row>
    <row r="70" spans="1:8" x14ac:dyDescent="0.25">
      <c r="A70" s="1" t="s">
        <v>180</v>
      </c>
      <c r="B70" s="1">
        <f>B69</f>
        <v>320</v>
      </c>
      <c r="G70" s="1">
        <f>G69</f>
        <v>400</v>
      </c>
    </row>
    <row r="72" spans="1:8" s="19" customFormat="1" ht="6.95" customHeight="1" x14ac:dyDescent="0.25"/>
    <row r="75" spans="1:8" x14ac:dyDescent="0.25">
      <c r="A75" s="1" t="s">
        <v>137</v>
      </c>
      <c r="B75" s="1">
        <f>B57-B65</f>
        <v>0</v>
      </c>
      <c r="C75" s="5" t="s">
        <v>181</v>
      </c>
    </row>
    <row r="77" spans="1:8" x14ac:dyDescent="0.25">
      <c r="A77" s="1" t="s">
        <v>139</v>
      </c>
    </row>
    <row r="79" spans="1:8" x14ac:dyDescent="0.25">
      <c r="A79" s="1" t="str">
        <f>A48</f>
        <v>PPE</v>
      </c>
      <c r="B79" s="1">
        <f>B75</f>
        <v>0</v>
      </c>
    </row>
    <row r="80" spans="1:8" x14ac:dyDescent="0.25">
      <c r="A80" s="2" t="s">
        <v>70</v>
      </c>
      <c r="B80" s="2">
        <f>SUM(B79:B79)</f>
        <v>0</v>
      </c>
    </row>
    <row r="82" spans="1:9" s="19" customFormat="1" ht="6" customHeight="1" x14ac:dyDescent="0.25"/>
    <row r="84" spans="1:9" x14ac:dyDescent="0.25">
      <c r="A84" s="1" t="s">
        <v>140</v>
      </c>
    </row>
    <row r="85" spans="1:9" x14ac:dyDescent="0.25">
      <c r="A85" s="29"/>
      <c r="B85" s="41" t="s">
        <v>156</v>
      </c>
      <c r="C85" s="41"/>
      <c r="D85" s="41"/>
      <c r="G85" s="42" t="s">
        <v>172</v>
      </c>
      <c r="H85" s="42"/>
      <c r="I85" s="42"/>
    </row>
    <row r="86" spans="1:9" s="6" customFormat="1" ht="33.950000000000003" customHeight="1" x14ac:dyDescent="0.25">
      <c r="A86" s="28" t="s">
        <v>102</v>
      </c>
      <c r="B86" s="28" t="s">
        <v>141</v>
      </c>
      <c r="C86" s="28" t="s">
        <v>11</v>
      </c>
      <c r="D86" s="28" t="s">
        <v>142</v>
      </c>
      <c r="G86" s="28" t="s">
        <v>141</v>
      </c>
      <c r="H86" s="28" t="s">
        <v>11</v>
      </c>
      <c r="I86" s="28" t="s">
        <v>142</v>
      </c>
    </row>
    <row r="88" spans="1:9" x14ac:dyDescent="0.25">
      <c r="A88" s="1" t="s">
        <v>166</v>
      </c>
      <c r="B88" s="1">
        <f>D11</f>
        <v>900</v>
      </c>
      <c r="C88" s="1">
        <f>B79</f>
        <v>0</v>
      </c>
      <c r="D88" s="1">
        <f>B88+C88</f>
        <v>900</v>
      </c>
      <c r="G88" s="1">
        <f>B88</f>
        <v>900</v>
      </c>
      <c r="H88" s="1">
        <f>B79</f>
        <v>0</v>
      </c>
      <c r="I88" s="1">
        <f>G88+H88</f>
        <v>900</v>
      </c>
    </row>
    <row r="89" spans="1:9" x14ac:dyDescent="0.25">
      <c r="A89" s="1" t="s">
        <v>107</v>
      </c>
      <c r="B89" s="1">
        <f>D12</f>
        <v>300</v>
      </c>
      <c r="C89" s="1">
        <v>0</v>
      </c>
      <c r="D89" s="1">
        <f t="shared" ref="D89:D97" si="0">B89+C89</f>
        <v>300</v>
      </c>
      <c r="G89" s="1">
        <f t="shared" ref="G89:G91" si="1">B89</f>
        <v>300</v>
      </c>
      <c r="I89" s="1">
        <f t="shared" ref="I89:I93" si="2">G89+H89</f>
        <v>300</v>
      </c>
    </row>
    <row r="90" spans="1:9" x14ac:dyDescent="0.25">
      <c r="A90" s="1" t="s">
        <v>108</v>
      </c>
      <c r="B90" s="1">
        <f>D13</f>
        <v>150</v>
      </c>
      <c r="C90" s="1">
        <v>0</v>
      </c>
      <c r="D90" s="1">
        <f t="shared" si="0"/>
        <v>150</v>
      </c>
      <c r="G90" s="1">
        <f t="shared" si="1"/>
        <v>150</v>
      </c>
      <c r="I90" s="1">
        <f t="shared" si="2"/>
        <v>150</v>
      </c>
    </row>
    <row r="91" spans="1:9" x14ac:dyDescent="0.25">
      <c r="A91" s="1" t="s">
        <v>109</v>
      </c>
      <c r="B91" s="4">
        <f>D14</f>
        <v>50</v>
      </c>
      <c r="C91" s="1">
        <v>0</v>
      </c>
      <c r="D91" s="4">
        <f t="shared" si="0"/>
        <v>50</v>
      </c>
      <c r="G91" s="4">
        <f t="shared" si="1"/>
        <v>50</v>
      </c>
      <c r="I91" s="4">
        <f t="shared" si="2"/>
        <v>50</v>
      </c>
    </row>
    <row r="92" spans="1:9" x14ac:dyDescent="0.25">
      <c r="A92" s="2" t="s">
        <v>110</v>
      </c>
      <c r="B92" s="20">
        <f>D15</f>
        <v>1400</v>
      </c>
      <c r="D92" s="1">
        <f>SUM(D88:D91)</f>
        <v>1400</v>
      </c>
      <c r="G92" s="20">
        <f>SUM(G88:G91)</f>
        <v>1400</v>
      </c>
      <c r="I92" s="1">
        <f>SUM(I88:I91)</f>
        <v>1400</v>
      </c>
    </row>
    <row r="93" spans="1:9" x14ac:dyDescent="0.25">
      <c r="A93" s="1" t="s">
        <v>118</v>
      </c>
      <c r="B93" s="30">
        <f>B28</f>
        <v>400</v>
      </c>
      <c r="C93" s="10">
        <f>-B69</f>
        <v>-320</v>
      </c>
      <c r="D93" s="10">
        <f t="shared" si="0"/>
        <v>80</v>
      </c>
      <c r="G93" s="31">
        <f>C28</f>
        <v>500</v>
      </c>
      <c r="H93" s="32">
        <f>-G69</f>
        <v>-400</v>
      </c>
      <c r="I93" s="32">
        <f t="shared" si="2"/>
        <v>100</v>
      </c>
    </row>
    <row r="94" spans="1:9" ht="15.75" thickBot="1" x14ac:dyDescent="0.3">
      <c r="A94" s="2" t="s">
        <v>145</v>
      </c>
      <c r="B94" s="12">
        <f>B92+B93</f>
        <v>1800</v>
      </c>
      <c r="C94" s="2">
        <f>SUM(C88:C93)</f>
        <v>-320</v>
      </c>
      <c r="D94" s="12">
        <f>SUM(D92:D93)</f>
        <v>1480</v>
      </c>
      <c r="G94" s="12">
        <f>G92+G93</f>
        <v>1900</v>
      </c>
      <c r="H94" s="2">
        <f>SUM(H88:H93)</f>
        <v>-400</v>
      </c>
      <c r="I94" s="12">
        <f>SUM(I92:I93)</f>
        <v>1500</v>
      </c>
    </row>
    <row r="95" spans="1:9" ht="15.75" thickTop="1" x14ac:dyDescent="0.25"/>
    <row r="96" spans="1:9" x14ac:dyDescent="0.25">
      <c r="A96" s="1" t="s">
        <v>111</v>
      </c>
      <c r="B96" s="1">
        <f>D17</f>
        <v>350</v>
      </c>
      <c r="D96" s="1">
        <f t="shared" si="0"/>
        <v>350</v>
      </c>
      <c r="G96" s="1">
        <f>B96</f>
        <v>350</v>
      </c>
      <c r="I96" s="1">
        <f t="shared" ref="I96:I97" si="3">G96+H96</f>
        <v>350</v>
      </c>
    </row>
    <row r="97" spans="1:9" x14ac:dyDescent="0.25">
      <c r="A97" s="1" t="s">
        <v>112</v>
      </c>
      <c r="B97" s="1">
        <f>D18</f>
        <v>250</v>
      </c>
      <c r="D97" s="1">
        <f t="shared" si="0"/>
        <v>250</v>
      </c>
      <c r="G97" s="1">
        <f>B97</f>
        <v>250</v>
      </c>
      <c r="I97" s="1">
        <f t="shared" si="3"/>
        <v>250</v>
      </c>
    </row>
    <row r="98" spans="1:9" ht="15.75" thickBot="1" x14ac:dyDescent="0.3">
      <c r="A98" s="2" t="s">
        <v>113</v>
      </c>
      <c r="B98" s="12">
        <f>SUM(B96:B97)</f>
        <v>600</v>
      </c>
      <c r="D98" s="12">
        <f>SUM(D96:D97)</f>
        <v>600</v>
      </c>
      <c r="G98" s="12">
        <f>SUM(G96:G97)</f>
        <v>600</v>
      </c>
      <c r="I98" s="12">
        <f>SUM(I96:I97)</f>
        <v>600</v>
      </c>
    </row>
    <row r="99" spans="1:9" ht="15.75" thickTop="1" x14ac:dyDescent="0.25"/>
    <row r="100" spans="1:9" s="2" customFormat="1" thickBot="1" x14ac:dyDescent="0.25">
      <c r="A100" s="2" t="s">
        <v>114</v>
      </c>
      <c r="B100" s="11">
        <f>B94-B98</f>
        <v>1200</v>
      </c>
      <c r="D100" s="11">
        <f>D94-D98</f>
        <v>880</v>
      </c>
      <c r="G100" s="11">
        <f>G94-G98</f>
        <v>1300</v>
      </c>
      <c r="I100" s="11">
        <f>I94-I98</f>
        <v>900</v>
      </c>
    </row>
    <row r="101" spans="1:9" ht="15.75" thickTop="1" x14ac:dyDescent="0.25"/>
  </sheetData>
  <mergeCells count="2">
    <mergeCell ref="B85:D85"/>
    <mergeCell ref="G85:I8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Normal="100" workbookViewId="0"/>
  </sheetViews>
  <sheetFormatPr defaultColWidth="10.85546875" defaultRowHeight="15" x14ac:dyDescent="0.25"/>
  <cols>
    <col min="1" max="1" width="13.7109375" style="1" customWidth="1"/>
    <col min="2" max="16384" width="10.85546875" style="1"/>
  </cols>
  <sheetData>
    <row r="1" spans="1:5" x14ac:dyDescent="0.25">
      <c r="A1" s="1" t="s">
        <v>182</v>
      </c>
    </row>
    <row r="3" spans="1:5" ht="16.5" x14ac:dyDescent="0.35">
      <c r="A3" s="3" t="s">
        <v>183</v>
      </c>
      <c r="B3" s="1" t="s">
        <v>172</v>
      </c>
    </row>
    <row r="4" spans="1:5" x14ac:dyDescent="0.25">
      <c r="A4" s="1" t="s">
        <v>184</v>
      </c>
      <c r="E4" s="1">
        <v>1050</v>
      </c>
    </row>
    <row r="5" spans="1:5" x14ac:dyDescent="0.25">
      <c r="A5" s="1" t="s">
        <v>20</v>
      </c>
    </row>
    <row r="6" spans="1:5" x14ac:dyDescent="0.25">
      <c r="A6" s="1" t="s">
        <v>185</v>
      </c>
      <c r="D6" s="1">
        <v>1079</v>
      </c>
    </row>
    <row r="7" spans="1:5" x14ac:dyDescent="0.25">
      <c r="A7" s="1" t="s">
        <v>186</v>
      </c>
      <c r="B7" s="1" t="s">
        <v>187</v>
      </c>
      <c r="C7" s="1">
        <v>60</v>
      </c>
    </row>
    <row r="8" spans="1:5" x14ac:dyDescent="0.25">
      <c r="B8" s="1" t="s">
        <v>188</v>
      </c>
      <c r="C8" s="1">
        <v>0</v>
      </c>
      <c r="D8" s="1">
        <f>C7+C8</f>
        <v>60</v>
      </c>
      <c r="E8" s="1">
        <f>D6+D8</f>
        <v>1139</v>
      </c>
    </row>
    <row r="9" spans="1:5" x14ac:dyDescent="0.25">
      <c r="A9" s="1" t="s">
        <v>189</v>
      </c>
      <c r="E9" s="1">
        <f>E8-E4</f>
        <v>89</v>
      </c>
    </row>
    <row r="11" spans="1:5" x14ac:dyDescent="0.25">
      <c r="A11" s="1" t="s">
        <v>190</v>
      </c>
    </row>
    <row r="12" spans="1:5" x14ac:dyDescent="0.25">
      <c r="A12" s="1" t="s">
        <v>191</v>
      </c>
    </row>
    <row r="13" spans="1:5" x14ac:dyDescent="0.25">
      <c r="A13" s="1" t="s">
        <v>187</v>
      </c>
      <c r="B13" s="1">
        <v>60</v>
      </c>
    </row>
    <row r="14" spans="1:5" x14ac:dyDescent="0.25">
      <c r="A14" s="1" t="s">
        <v>189</v>
      </c>
      <c r="B14" s="1">
        <v>60</v>
      </c>
      <c r="D14" s="1" t="s">
        <v>192</v>
      </c>
    </row>
    <row r="15" spans="1:5" x14ac:dyDescent="0.25">
      <c r="B15" s="1">
        <f>B13-B14</f>
        <v>0</v>
      </c>
    </row>
    <row r="17" spans="1:9" x14ac:dyDescent="0.25">
      <c r="A17" s="1" t="s">
        <v>193</v>
      </c>
      <c r="B17" s="1">
        <f>E9-B14</f>
        <v>29</v>
      </c>
    </row>
    <row r="19" spans="1:9" x14ac:dyDescent="0.25">
      <c r="A19" s="1" t="s">
        <v>194</v>
      </c>
    </row>
    <row r="20" spans="1:9" x14ac:dyDescent="0.25">
      <c r="A20" s="1" t="s">
        <v>166</v>
      </c>
      <c r="B20" s="1">
        <v>810</v>
      </c>
    </row>
    <row r="21" spans="1:9" x14ac:dyDescent="0.25">
      <c r="A21" s="1" t="s">
        <v>189</v>
      </c>
      <c r="B21" s="1">
        <f>B17</f>
        <v>29</v>
      </c>
      <c r="D21" s="1" t="s">
        <v>195</v>
      </c>
    </row>
    <row r="22" spans="1:9" x14ac:dyDescent="0.25">
      <c r="B22" s="1">
        <f>B20-B21</f>
        <v>781</v>
      </c>
    </row>
    <row r="24" spans="1:9" s="10" customFormat="1" x14ac:dyDescent="0.25"/>
    <row r="26" spans="1:9" ht="16.5" x14ac:dyDescent="0.35">
      <c r="A26" s="3" t="s">
        <v>196</v>
      </c>
      <c r="B26" s="1" t="s">
        <v>156</v>
      </c>
    </row>
    <row r="27" spans="1:9" x14ac:dyDescent="0.25">
      <c r="D27" s="1" t="s">
        <v>197</v>
      </c>
      <c r="G27" s="1" t="s">
        <v>198</v>
      </c>
      <c r="I27" s="1" t="s">
        <v>70</v>
      </c>
    </row>
    <row r="29" spans="1:9" ht="15.75" thickBot="1" x14ac:dyDescent="0.3">
      <c r="A29" s="1" t="s">
        <v>184</v>
      </c>
      <c r="D29" s="39">
        <f>I29-G29</f>
        <v>540</v>
      </c>
      <c r="G29" s="39">
        <v>160</v>
      </c>
      <c r="I29" s="39">
        <v>700</v>
      </c>
    </row>
    <row r="31" spans="1:9" x14ac:dyDescent="0.25">
      <c r="A31" s="1" t="s">
        <v>187</v>
      </c>
      <c r="D31" s="36">
        <v>0.8</v>
      </c>
      <c r="G31" s="36">
        <v>0.2</v>
      </c>
    </row>
    <row r="32" spans="1:9" x14ac:dyDescent="0.25">
      <c r="A32" s="1" t="s">
        <v>185</v>
      </c>
      <c r="D32" s="1">
        <f>I32*D31</f>
        <v>483.20000000000005</v>
      </c>
      <c r="G32" s="1">
        <f>I32*G31</f>
        <v>120.80000000000001</v>
      </c>
      <c r="I32" s="1">
        <v>604</v>
      </c>
    </row>
    <row r="33" spans="1:9" x14ac:dyDescent="0.25">
      <c r="A33" s="1" t="s">
        <v>186</v>
      </c>
    </row>
    <row r="34" spans="1:9" x14ac:dyDescent="0.25">
      <c r="A34" s="1" t="s">
        <v>199</v>
      </c>
      <c r="D34" s="1">
        <f>I34*D31</f>
        <v>96</v>
      </c>
      <c r="G34" s="1">
        <f>I34*G31</f>
        <v>24</v>
      </c>
      <c r="I34" s="1">
        <v>120</v>
      </c>
    </row>
    <row r="35" spans="1:9" s="40" customFormat="1" x14ac:dyDescent="0.25">
      <c r="A35" s="40" t="s">
        <v>200</v>
      </c>
      <c r="D35" s="40">
        <f>D34/80%*20%</f>
        <v>24</v>
      </c>
      <c r="G35" s="40">
        <f>G34/80%*20%</f>
        <v>6</v>
      </c>
      <c r="I35" s="40">
        <f>D35+G35</f>
        <v>30</v>
      </c>
    </row>
    <row r="37" spans="1:9" x14ac:dyDescent="0.25">
      <c r="A37" s="1" t="s">
        <v>201</v>
      </c>
      <c r="D37" s="1">
        <f>D32+D34+D35</f>
        <v>603.20000000000005</v>
      </c>
      <c r="G37" s="1">
        <f>G32+G34+G35</f>
        <v>150.80000000000001</v>
      </c>
      <c r="I37" s="1">
        <f>I32+I34+I35</f>
        <v>754</v>
      </c>
    </row>
    <row r="39" spans="1:9" x14ac:dyDescent="0.25">
      <c r="A39" s="1" t="s">
        <v>202</v>
      </c>
      <c r="D39" s="1">
        <f>D37-D29</f>
        <v>63.200000000000045</v>
      </c>
      <c r="G39" s="1">
        <f>G3</f>
        <v>0</v>
      </c>
      <c r="I39" s="1">
        <f>D39+G39</f>
        <v>63.200000000000045</v>
      </c>
    </row>
    <row r="40" spans="1:9" x14ac:dyDescent="0.25">
      <c r="G40" s="1" t="s">
        <v>92</v>
      </c>
    </row>
    <row r="42" spans="1:9" x14ac:dyDescent="0.25">
      <c r="A42" s="1" t="s">
        <v>203</v>
      </c>
    </row>
    <row r="44" spans="1:9" x14ac:dyDescent="0.25">
      <c r="A44" s="1" t="s">
        <v>204</v>
      </c>
      <c r="D44" s="1">
        <v>63</v>
      </c>
    </row>
    <row r="45" spans="1:9" x14ac:dyDescent="0.25">
      <c r="A45" s="1" t="s">
        <v>205</v>
      </c>
    </row>
    <row r="46" spans="1:9" x14ac:dyDescent="0.25">
      <c r="A46" s="1" t="s">
        <v>206</v>
      </c>
    </row>
    <row r="48" spans="1:9" s="40" customFormat="1" x14ac:dyDescent="0.25">
      <c r="A48" s="40" t="s">
        <v>207</v>
      </c>
      <c r="D48" s="40">
        <f>D44*80%</f>
        <v>50.400000000000006</v>
      </c>
    </row>
    <row r="49" spans="4:6" x14ac:dyDescent="0.25">
      <c r="D49" s="40" t="s">
        <v>208</v>
      </c>
    </row>
    <row r="51" spans="4:6" x14ac:dyDescent="0.25">
      <c r="D51" s="1" t="s">
        <v>209</v>
      </c>
      <c r="E51" s="1" t="s">
        <v>210</v>
      </c>
      <c r="F51" s="1">
        <f>D48</f>
        <v>50.400000000000006</v>
      </c>
    </row>
    <row r="52" spans="4:6" x14ac:dyDescent="0.25">
      <c r="D52" s="1" t="s">
        <v>24</v>
      </c>
      <c r="E52" s="1" t="s">
        <v>211</v>
      </c>
      <c r="F52" s="1">
        <f>F51</f>
        <v>50.400000000000006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5" ma:contentTypeDescription="Create a new document." ma:contentTypeScope="" ma:versionID="1665a8874ffae60bb4b433f9f6dab632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ea290219d8d995abc9d081dd352ec833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D32CA2-0027-4202-8AE4-56A9948BBB4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0968861-393B-4255-AAF3-18BB7686A2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609F62-993E-4C9B-AA23-E66454A2C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Ex1 - single asst-imp</vt:lpstr>
      <vt:lpstr>Ex1 - singl asst reversal</vt:lpstr>
      <vt:lpstr>Ex2 - CGU impairment</vt:lpstr>
      <vt:lpstr>Ex3 - CGU+GW impairment</vt:lpstr>
      <vt:lpstr>Notional adj</vt:lpstr>
      <vt:lpstr>Ex4 - CGU+GW notional adj</vt:lpstr>
      <vt:lpstr>Answer to Ex 2 - pg 13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Imraz Iqbal</dc:creator>
  <cp:keywords/>
  <dc:description/>
  <cp:lastModifiedBy>vLearning1</cp:lastModifiedBy>
  <cp:revision/>
  <dcterms:created xsi:type="dcterms:W3CDTF">2021-01-16T06:49:30Z</dcterms:created>
  <dcterms:modified xsi:type="dcterms:W3CDTF">2022-02-24T02:59:41Z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